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20001_{B6D33AF0-883E-4BF4-B6F5-1CBD88F6ED6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atalogos" sheetId="1" r:id="rId1"/>
    <sheet name="Inicio" sheetId="2" r:id="rId2"/>
    <sheet name="Evaluacion" sheetId="3" r:id="rId3"/>
    <sheet name="Resultados" sheetId="4" r:id="rId4"/>
    <sheet name="Mapa_Brechas" sheetId="5" r:id="rId5"/>
    <sheet name="Prioridades" sheetId="6" r:id="rId6"/>
  </sheets>
  <definedNames>
    <definedName name="Dimensiones">Catalogos!$O$4:$O$10</definedName>
    <definedName name="MetaObjetivo">Catalogos!$P$4:$P$10</definedName>
    <definedName name="Prioridades">Catalogos!$G$4:$G$6</definedName>
    <definedName name="Puntuaciones">Catalogos!$D$4:$D$8</definedName>
    <definedName name="Responsables">Catalogos!$I$4:$I$10</definedName>
    <definedName name="Sectores">Catalogos!$A$4:$A$15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6" l="1"/>
  <c r="F11" i="6"/>
  <c r="F10" i="6"/>
  <c r="F9" i="6"/>
  <c r="F8" i="6"/>
  <c r="F7" i="6"/>
  <c r="F6" i="6"/>
  <c r="F5" i="6"/>
  <c r="F4" i="6"/>
  <c r="F3" i="6"/>
  <c r="F11" i="5"/>
  <c r="C11" i="5"/>
  <c r="F10" i="5"/>
  <c r="C10" i="5"/>
  <c r="F9" i="5"/>
  <c r="C9" i="5"/>
  <c r="F8" i="5"/>
  <c r="C8" i="5"/>
  <c r="F7" i="5"/>
  <c r="C7" i="5"/>
  <c r="F6" i="5"/>
  <c r="C6" i="5"/>
  <c r="F5" i="5"/>
  <c r="C5" i="5"/>
  <c r="E17" i="4"/>
  <c r="B17" i="4"/>
  <c r="B11" i="5" s="1"/>
  <c r="D11" i="5" s="1"/>
  <c r="E11" i="5" s="1"/>
  <c r="E16" i="4"/>
  <c r="B16" i="4"/>
  <c r="D16" i="4" s="1"/>
  <c r="E15" i="4"/>
  <c r="B15" i="4"/>
  <c r="B9" i="5" s="1"/>
  <c r="D9" i="5" s="1"/>
  <c r="E9" i="5" s="1"/>
  <c r="E14" i="4"/>
  <c r="B14" i="4"/>
  <c r="D14" i="4" s="1"/>
  <c r="E13" i="4"/>
  <c r="B13" i="4"/>
  <c r="D13" i="4" s="1"/>
  <c r="E12" i="4"/>
  <c r="B12" i="4"/>
  <c r="D12" i="4" s="1"/>
  <c r="E11" i="4"/>
  <c r="B11" i="4"/>
  <c r="D11" i="4" s="1"/>
  <c r="I5" i="4"/>
  <c r="G5" i="4"/>
  <c r="E5" i="4"/>
  <c r="C5" i="4"/>
  <c r="A5" i="4"/>
  <c r="K57" i="3"/>
  <c r="L57" i="3" s="1"/>
  <c r="J57" i="3"/>
  <c r="I57" i="3"/>
  <c r="K56" i="3"/>
  <c r="L56" i="3" s="1"/>
  <c r="J56" i="3"/>
  <c r="I56" i="3"/>
  <c r="K55" i="3"/>
  <c r="L55" i="3" s="1"/>
  <c r="J55" i="3"/>
  <c r="I55" i="3"/>
  <c r="K54" i="3"/>
  <c r="L54" i="3" s="1"/>
  <c r="J54" i="3"/>
  <c r="I54" i="3"/>
  <c r="K53" i="3"/>
  <c r="L53" i="3" s="1"/>
  <c r="J53" i="3"/>
  <c r="I53" i="3"/>
  <c r="K52" i="3"/>
  <c r="L52" i="3" s="1"/>
  <c r="J52" i="3"/>
  <c r="I52" i="3"/>
  <c r="K51" i="3"/>
  <c r="L51" i="3" s="1"/>
  <c r="J51" i="3"/>
  <c r="I51" i="3"/>
  <c r="K50" i="3"/>
  <c r="L50" i="3" s="1"/>
  <c r="J50" i="3"/>
  <c r="I50" i="3"/>
  <c r="K49" i="3"/>
  <c r="L49" i="3" s="1"/>
  <c r="J49" i="3"/>
  <c r="I49" i="3"/>
  <c r="K48" i="3"/>
  <c r="L48" i="3" s="1"/>
  <c r="J48" i="3"/>
  <c r="I48" i="3"/>
  <c r="K47" i="3"/>
  <c r="L47" i="3" s="1"/>
  <c r="J47" i="3"/>
  <c r="I47" i="3"/>
  <c r="K46" i="3"/>
  <c r="L46" i="3" s="1"/>
  <c r="J46" i="3"/>
  <c r="I46" i="3"/>
  <c r="K45" i="3"/>
  <c r="L45" i="3" s="1"/>
  <c r="J45" i="3"/>
  <c r="I45" i="3"/>
  <c r="K44" i="3"/>
  <c r="L44" i="3" s="1"/>
  <c r="J44" i="3"/>
  <c r="I44" i="3"/>
  <c r="K43" i="3"/>
  <c r="L43" i="3" s="1"/>
  <c r="J43" i="3"/>
  <c r="I43" i="3"/>
  <c r="K42" i="3"/>
  <c r="L42" i="3" s="1"/>
  <c r="J42" i="3"/>
  <c r="I42" i="3"/>
  <c r="K41" i="3"/>
  <c r="L41" i="3" s="1"/>
  <c r="J41" i="3"/>
  <c r="I41" i="3"/>
  <c r="K40" i="3"/>
  <c r="L40" i="3" s="1"/>
  <c r="J40" i="3"/>
  <c r="I40" i="3"/>
  <c r="K39" i="3"/>
  <c r="L39" i="3" s="1"/>
  <c r="J39" i="3"/>
  <c r="I39" i="3"/>
  <c r="K38" i="3"/>
  <c r="L38" i="3" s="1"/>
  <c r="J38" i="3"/>
  <c r="I38" i="3"/>
  <c r="K37" i="3"/>
  <c r="L37" i="3" s="1"/>
  <c r="J37" i="3"/>
  <c r="I37" i="3"/>
  <c r="K36" i="3"/>
  <c r="L36" i="3" s="1"/>
  <c r="J36" i="3"/>
  <c r="I36" i="3"/>
  <c r="K35" i="3"/>
  <c r="L35" i="3" s="1"/>
  <c r="J35" i="3"/>
  <c r="I35" i="3"/>
  <c r="K34" i="3"/>
  <c r="L34" i="3" s="1"/>
  <c r="J34" i="3"/>
  <c r="I34" i="3"/>
  <c r="K33" i="3"/>
  <c r="L33" i="3" s="1"/>
  <c r="J33" i="3"/>
  <c r="I33" i="3"/>
  <c r="K32" i="3"/>
  <c r="L32" i="3" s="1"/>
  <c r="J32" i="3"/>
  <c r="I32" i="3"/>
  <c r="K31" i="3"/>
  <c r="L31" i="3" s="1"/>
  <c r="J31" i="3"/>
  <c r="I31" i="3"/>
  <c r="K30" i="3"/>
  <c r="L30" i="3" s="1"/>
  <c r="J30" i="3"/>
  <c r="I30" i="3"/>
  <c r="K29" i="3"/>
  <c r="L29" i="3" s="1"/>
  <c r="J29" i="3"/>
  <c r="I29" i="3"/>
  <c r="K28" i="3"/>
  <c r="L28" i="3" s="1"/>
  <c r="J28" i="3"/>
  <c r="I28" i="3"/>
  <c r="K27" i="3"/>
  <c r="L27" i="3" s="1"/>
  <c r="J27" i="3"/>
  <c r="I27" i="3"/>
  <c r="K26" i="3"/>
  <c r="L26" i="3" s="1"/>
  <c r="J26" i="3"/>
  <c r="I26" i="3"/>
  <c r="K25" i="3"/>
  <c r="L25" i="3" s="1"/>
  <c r="J25" i="3"/>
  <c r="I25" i="3"/>
  <c r="K24" i="3"/>
  <c r="L24" i="3" s="1"/>
  <c r="J24" i="3"/>
  <c r="I24" i="3"/>
  <c r="K23" i="3"/>
  <c r="L23" i="3" s="1"/>
  <c r="J23" i="3"/>
  <c r="I23" i="3"/>
  <c r="K22" i="3"/>
  <c r="L22" i="3" s="1"/>
  <c r="J22" i="3"/>
  <c r="I22" i="3"/>
  <c r="K21" i="3"/>
  <c r="L21" i="3" s="1"/>
  <c r="J21" i="3"/>
  <c r="I21" i="3"/>
  <c r="K20" i="3"/>
  <c r="L20" i="3" s="1"/>
  <c r="J20" i="3"/>
  <c r="I20" i="3"/>
  <c r="K19" i="3"/>
  <c r="L19" i="3" s="1"/>
  <c r="J19" i="3"/>
  <c r="I19" i="3"/>
  <c r="K18" i="3"/>
  <c r="L18" i="3" s="1"/>
  <c r="J18" i="3"/>
  <c r="I18" i="3"/>
  <c r="K17" i="3"/>
  <c r="L17" i="3" s="1"/>
  <c r="J17" i="3"/>
  <c r="I17" i="3"/>
  <c r="K16" i="3"/>
  <c r="L16" i="3" s="1"/>
  <c r="J16" i="3"/>
  <c r="I16" i="3"/>
  <c r="K15" i="3"/>
  <c r="L15" i="3" s="1"/>
  <c r="J15" i="3"/>
  <c r="I15" i="3"/>
  <c r="K14" i="3"/>
  <c r="L14" i="3" s="1"/>
  <c r="J14" i="3"/>
  <c r="I14" i="3"/>
  <c r="K13" i="3"/>
  <c r="L13" i="3" s="1"/>
  <c r="J13" i="3"/>
  <c r="I13" i="3"/>
  <c r="K12" i="3"/>
  <c r="L12" i="3" s="1"/>
  <c r="J12" i="3"/>
  <c r="I12" i="3"/>
  <c r="K11" i="3"/>
  <c r="L11" i="3" s="1"/>
  <c r="J11" i="3"/>
  <c r="I11" i="3"/>
  <c r="K10" i="3"/>
  <c r="L10" i="3" s="1"/>
  <c r="J10" i="3"/>
  <c r="I10" i="3"/>
  <c r="K9" i="3"/>
  <c r="L9" i="3" s="1"/>
  <c r="J9" i="3"/>
  <c r="I9" i="3"/>
  <c r="K8" i="3"/>
  <c r="L8" i="3" s="1"/>
  <c r="J8" i="3"/>
  <c r="I8" i="3"/>
  <c r="K7" i="3"/>
  <c r="L7" i="3" s="1"/>
  <c r="J7" i="3"/>
  <c r="I7" i="3"/>
  <c r="K6" i="3"/>
  <c r="L6" i="3" s="1"/>
  <c r="J6" i="3"/>
  <c r="I6" i="3"/>
  <c r="K5" i="3"/>
  <c r="L5" i="3" s="1"/>
  <c r="J5" i="3"/>
  <c r="I5" i="3"/>
  <c r="K4" i="3"/>
  <c r="L4" i="3" s="1"/>
  <c r="J4" i="3"/>
  <c r="I4" i="3"/>
  <c r="K3" i="3"/>
  <c r="L3" i="3" s="1"/>
  <c r="J3" i="3"/>
  <c r="I3" i="3"/>
  <c r="K2" i="3"/>
  <c r="L2" i="3" s="1"/>
  <c r="J2" i="3"/>
  <c r="I2" i="3"/>
  <c r="H12" i="6" l="1"/>
  <c r="B11" i="6"/>
  <c r="G11" i="6" s="1"/>
  <c r="A8" i="6"/>
  <c r="H4" i="6"/>
  <c r="B3" i="6"/>
  <c r="G3" i="6" s="1"/>
  <c r="A11" i="6"/>
  <c r="H7" i="6"/>
  <c r="B6" i="6"/>
  <c r="G6" i="6" s="1"/>
  <c r="A3" i="6"/>
  <c r="H10" i="6"/>
  <c r="B9" i="6"/>
  <c r="G9" i="6" s="1"/>
  <c r="A6" i="6"/>
  <c r="B12" i="6"/>
  <c r="G12" i="6" s="1"/>
  <c r="A9" i="6"/>
  <c r="H5" i="6"/>
  <c r="B4" i="6"/>
  <c r="G4" i="6" s="1"/>
  <c r="A12" i="6"/>
  <c r="H8" i="6"/>
  <c r="B7" i="6"/>
  <c r="G7" i="6" s="1"/>
  <c r="A4" i="6"/>
  <c r="I14" i="4"/>
  <c r="I13" i="4"/>
  <c r="I12" i="4"/>
  <c r="I11" i="4"/>
  <c r="H11" i="6"/>
  <c r="B10" i="6"/>
  <c r="G10" i="6" s="1"/>
  <c r="A7" i="6"/>
  <c r="H3" i="6"/>
  <c r="I15" i="4"/>
  <c r="H14" i="4"/>
  <c r="H13" i="4"/>
  <c r="H12" i="4"/>
  <c r="H11" i="4"/>
  <c r="A10" i="6"/>
  <c r="H6" i="6"/>
  <c r="B5" i="6"/>
  <c r="G5" i="6" s="1"/>
  <c r="H15" i="4"/>
  <c r="G14" i="4"/>
  <c r="G13" i="4"/>
  <c r="G12" i="4"/>
  <c r="G11" i="4"/>
  <c r="H9" i="6"/>
  <c r="B8" i="6"/>
  <c r="G8" i="6" s="1"/>
  <c r="A5" i="6"/>
  <c r="G15" i="4"/>
  <c r="C17" i="4"/>
  <c r="B6" i="5"/>
  <c r="D6" i="5" s="1"/>
  <c r="E6" i="5" s="1"/>
  <c r="D17" i="4"/>
  <c r="B8" i="5"/>
  <c r="D8" i="5" s="1"/>
  <c r="E8" i="5" s="1"/>
  <c r="K5" i="4"/>
  <c r="B5" i="5"/>
  <c r="D5" i="5" s="1"/>
  <c r="E5" i="5" s="1"/>
  <c r="M5" i="4"/>
  <c r="C16" i="4"/>
  <c r="B10" i="5"/>
  <c r="D10" i="5" s="1"/>
  <c r="E10" i="5" s="1"/>
  <c r="C15" i="4"/>
  <c r="B7" i="5"/>
  <c r="D7" i="5" s="1"/>
  <c r="E7" i="5" s="1"/>
  <c r="C11" i="4"/>
  <c r="C12" i="4"/>
  <c r="C13" i="4"/>
  <c r="C14" i="4"/>
  <c r="D15" i="4"/>
  <c r="L13" i="4" l="1"/>
  <c r="L12" i="4"/>
  <c r="L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2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Herramienta estructurada a partir del marco de profesionalización descrito por el usuario para Cubo de Ideas.</t>
        </r>
      </text>
    </comment>
  </commentList>
</comments>
</file>

<file path=xl/sharedStrings.xml><?xml version="1.0" encoding="utf-8"?>
<sst xmlns="http://schemas.openxmlformats.org/spreadsheetml/2006/main" count="327" uniqueCount="226">
  <si>
    <t>Catálogos y parámetros</t>
  </si>
  <si>
    <t>Sectores</t>
  </si>
  <si>
    <t>Puntuación</t>
  </si>
  <si>
    <t>Descripción</t>
  </si>
  <si>
    <t>Prioridades</t>
  </si>
  <si>
    <t>Responsables</t>
  </si>
  <si>
    <t>Nivel</t>
  </si>
  <si>
    <t>Mínimo</t>
  </si>
  <si>
    <t>Máximo</t>
  </si>
  <si>
    <t>Dimensión</t>
  </si>
  <si>
    <t>Meta objetivo</t>
  </si>
  <si>
    <t>Acción sugerida</t>
  </si>
  <si>
    <t>Semáforo</t>
  </si>
  <si>
    <t>Regla</t>
  </si>
  <si>
    <t>Servicios profesionales</t>
  </si>
  <si>
    <t>No existe</t>
  </si>
  <si>
    <t>Alta</t>
  </si>
  <si>
    <t>Dirección</t>
  </si>
  <si>
    <t>Nivel crítico</t>
  </si>
  <si>
    <t>Dirección y enfoque estratégico</t>
  </si>
  <si>
    <t>Definir objetivos, prioridades y rutina mensual de revisión directiva.</t>
  </si>
  <si>
    <t>Rojo</t>
  </si>
  <si>
    <t>1.0 a 2.4</t>
  </si>
  <si>
    <t>Manufactura</t>
  </si>
  <si>
    <t>Existe de forma informal</t>
  </si>
  <si>
    <t>Media</t>
  </si>
  <si>
    <t>Operación</t>
  </si>
  <si>
    <t>Nivel frágil</t>
  </si>
  <si>
    <t>Estructura organizacional</t>
  </si>
  <si>
    <t>Clarificar roles, responsables y líneas de decisión por área.</t>
  </si>
  <si>
    <t>Amarillo</t>
  </si>
  <si>
    <t>2.5 a 3.4</t>
  </si>
  <si>
    <t>Comercio</t>
  </si>
  <si>
    <t>Existe parcialmente</t>
  </si>
  <si>
    <t>Baja</t>
  </si>
  <si>
    <t>Comercial</t>
  </si>
  <si>
    <t>Nivel funcional con brechas importantes</t>
  </si>
  <si>
    <t>Procesos y operación</t>
  </si>
  <si>
    <t>Documentar procesos críticos y establecer puntos de control básicos.</t>
  </si>
  <si>
    <t>Verde</t>
  </si>
  <si>
    <t>3.5 a 5.0</t>
  </si>
  <si>
    <t>Distribución</t>
  </si>
  <si>
    <t>Existe y funciona con consistencia</t>
  </si>
  <si>
    <t>Administración</t>
  </si>
  <si>
    <t>Nivel estructurado</t>
  </si>
  <si>
    <t>Control y seguimiento</t>
  </si>
  <si>
    <t>Implementar tablero de indicadores y reunión semanal de seguimiento.</t>
  </si>
  <si>
    <t>Tecnología</t>
  </si>
  <si>
    <t>Existe, se controla y mejora</t>
  </si>
  <si>
    <t>Finanzas</t>
  </si>
  <si>
    <t>Nivel consolidado</t>
  </si>
  <si>
    <t>Comercial y clientes</t>
  </si>
  <si>
    <t>Ordenar pipeline, seguimiento y trazabilidad de oportunidades.</t>
  </si>
  <si>
    <t>Construcción</t>
  </si>
  <si>
    <t>RH</t>
  </si>
  <si>
    <t>Finanzas y criterio económico</t>
  </si>
  <si>
    <t>Establecer control de costos, márgenes y revisión financiera periódica.</t>
  </si>
  <si>
    <t>Salud</t>
  </si>
  <si>
    <t>Calidad</t>
  </si>
  <si>
    <t>Información y toma de decisiones</t>
  </si>
  <si>
    <t>Centralizar información clave y documentar acuerdos relevantes.</t>
  </si>
  <si>
    <t>Educación</t>
  </si>
  <si>
    <t>Alimentos y bebidas</t>
  </si>
  <si>
    <t>Logística</t>
  </si>
  <si>
    <t>Retail</t>
  </si>
  <si>
    <t>Otro</t>
  </si>
  <si>
    <t>Diagnóstico Inicial de Profesionalización Empresarial PyME</t>
  </si>
  <si>
    <t>Herramienta ejecutiva para identificar brechas estructurales en dirección, operación, control y organización.</t>
  </si>
  <si>
    <t>Nombre de la empresa</t>
  </si>
  <si>
    <t>Instrucciones</t>
  </si>
  <si>
    <t>Sector</t>
  </si>
  <si>
    <t>Número de empleados</t>
  </si>
  <si>
    <t>Responsable del diagnóstico</t>
  </si>
  <si>
    <t>Cargo</t>
  </si>
  <si>
    <t>1. Completa los datos de la empresa.
2. Ve a la hoja Evaluacion y califica cada reactivo del 1 al 5.
3. Usa observaciones para registrar hallazgos concretos.
4. Revisa Resultados y Mapa_Brechas para detectar áreas críticas.
5. Prioriza acciones en la hoja Prioridades.</t>
  </si>
  <si>
    <t>Correo</t>
  </si>
  <si>
    <t>Teléfono</t>
  </si>
  <si>
    <t>Fecha</t>
  </si>
  <si>
    <t>Escala</t>
  </si>
  <si>
    <t>Significado</t>
  </si>
  <si>
    <t>Lectura</t>
  </si>
  <si>
    <t>Brecha crítica</t>
  </si>
  <si>
    <t>En desarrollo</t>
  </si>
  <si>
    <t>Fortaleza relativa</t>
  </si>
  <si>
    <t>Cubo de Ideas | Think tank empresarial aplicado para la profesionalización de PyMEs</t>
  </si>
  <si>
    <t>ID</t>
  </si>
  <si>
    <t>Subdimensión</t>
  </si>
  <si>
    <t>Reactivo</t>
  </si>
  <si>
    <t>Observación</t>
  </si>
  <si>
    <t>Prioridad percibida</t>
  </si>
  <si>
    <t>Responsable sugerido</t>
  </si>
  <si>
    <t>Brecha base</t>
  </si>
  <si>
    <t>Peso prioridad</t>
  </si>
  <si>
    <t>Severidad</t>
  </si>
  <si>
    <t>Ranking</t>
  </si>
  <si>
    <t>Planeación estratégica</t>
  </si>
  <si>
    <t>La empresa tiene objetivos claros para los próximos 12 meses.</t>
  </si>
  <si>
    <t>Las prioridades del negocio están definidas y comunicadas.</t>
  </si>
  <si>
    <t>Toma de decisiones</t>
  </si>
  <si>
    <t>La dirección toma decisiones con base en criterios y no solo en urgencias.</t>
  </si>
  <si>
    <t>Visión de crecimiento</t>
  </si>
  <si>
    <t>Existe claridad sobre qué áreas son críticas para sostener el crecimiento.</t>
  </si>
  <si>
    <t>Gobierno directivo</t>
  </si>
  <si>
    <t>La empresa distingue entre actividades operativas y decisiones estratégicas.</t>
  </si>
  <si>
    <t>Seguimiento estratégico</t>
  </si>
  <si>
    <t>Hay revisiones periódicas del avance del negocio.</t>
  </si>
  <si>
    <t>Priorización</t>
  </si>
  <si>
    <t>Las iniciativas importantes se priorizan antes de ejecutarse.</t>
  </si>
  <si>
    <t>Existe una visión razonablemente clara del modelo de crecimiento deseado.</t>
  </si>
  <si>
    <t>Roles y responsabilidades</t>
  </si>
  <si>
    <t>Los puestos clave tienen responsabilidades definidas.</t>
  </si>
  <si>
    <t>El equipo sabe qué se espera de cada rol.</t>
  </si>
  <si>
    <t>Delegación</t>
  </si>
  <si>
    <t>Las decisiones no dependen exclusivamente del dueño o de una sola persona.</t>
  </si>
  <si>
    <t>Líneas de responsabilidad</t>
  </si>
  <si>
    <t>Existe un orden mínimo en jerarquías, reportes o líneas de responsabilidad.</t>
  </si>
  <si>
    <t>Continuidad operativa</t>
  </si>
  <si>
    <t>La empresa puede operar aunque una persona clave se ausente.</t>
  </si>
  <si>
    <t>Separación funcional</t>
  </si>
  <si>
    <t>Las funciones no están excesivamente mezcladas entre áreas.</t>
  </si>
  <si>
    <t>Responsables críticos</t>
  </si>
  <si>
    <t>Existen responsables identificados para actividades críticas.</t>
  </si>
  <si>
    <t>Diseño organizacional</t>
  </si>
  <si>
    <t>La estructura actual acompaña el tamaño real del negocio.</t>
  </si>
  <si>
    <t>Estandarización</t>
  </si>
  <si>
    <t>La operación diaria sigue una lógica definida y repetible.</t>
  </si>
  <si>
    <t>Las actividades críticas del negocio están estandarizadas al menos en lo básico.</t>
  </si>
  <si>
    <t>Control operativo</t>
  </si>
  <si>
    <t>Los errores frecuentes suelen poder rastrearse a una causa concreta.</t>
  </si>
  <si>
    <t>Existen puntos de control dentro de la operación.</t>
  </si>
  <si>
    <t>La calidad del servicio o producto no depende solo de experiencia individual.</t>
  </si>
  <si>
    <t>Mapeo de procesos</t>
  </si>
  <si>
    <t>Los procesos clave están identificados.</t>
  </si>
  <si>
    <t>Ejecución</t>
  </si>
  <si>
    <t>Hay orden mínimo en entregas, tiempos, seguimiento o ejecución.</t>
  </si>
  <si>
    <t>Trazabilidad</t>
  </si>
  <si>
    <t>La empresa puede detectar dónde se generan retrasos o fallas.</t>
  </si>
  <si>
    <t>Indicadores</t>
  </si>
  <si>
    <t>La empresa da seguimiento periódico a indicadores relevantes.</t>
  </si>
  <si>
    <t>Datos de gestión</t>
  </si>
  <si>
    <t>Existen datos mínimos para revisar desempeño comercial, operativo o financiero.</t>
  </si>
  <si>
    <t>Gestión de incidencias</t>
  </si>
  <si>
    <t>Los problemas recurrentes se registran o al menos se revisan con criterio.</t>
  </si>
  <si>
    <t>Ritmos de revisión</t>
  </si>
  <si>
    <t>Hay reuniones o espacios de revisión para tomar decisiones.</t>
  </si>
  <si>
    <t>Alertas</t>
  </si>
  <si>
    <t>Las desviaciones importantes se detectan a tiempo.</t>
  </si>
  <si>
    <t>Lectura del desempeño</t>
  </si>
  <si>
    <t>La empresa puede identificar qué áreas están funcionando por debajo de lo esperado.</t>
  </si>
  <si>
    <t>Seguimiento de acuerdos</t>
  </si>
  <si>
    <t>Hay seguimiento a compromisos, pendientes o acciones acordadas.</t>
  </si>
  <si>
    <t>Disciplina gerencial</t>
  </si>
  <si>
    <t>Existe disciplina mínima de revisión y control.</t>
  </si>
  <si>
    <t>Generación de oportunidades</t>
  </si>
  <si>
    <t>La empresa tiene claridad sobre cómo genera oportunidades comerciales.</t>
  </si>
  <si>
    <t>Seguimiento comercial</t>
  </si>
  <si>
    <t>Existe seguimiento estructurado a prospectos o clientes potenciales.</t>
  </si>
  <si>
    <t>Dependencia comercial</t>
  </si>
  <si>
    <t>Las ventas no dependen solamente de contactos personales o esfuerzos esporádicos.</t>
  </si>
  <si>
    <t>Canales comerciales</t>
  </si>
  <si>
    <t>Se puede distinguir qué canales u orígenes generan mejores prospectos.</t>
  </si>
  <si>
    <t>Pipeline</t>
  </si>
  <si>
    <t>El equipo comercial sabe en qué etapa está cada oportunidad.</t>
  </si>
  <si>
    <t>Priorización comercial</t>
  </si>
  <si>
    <t>Hay criterio para priorizar prospectos con mayor valor potencial.</t>
  </si>
  <si>
    <t>Seguimiento de propuestas</t>
  </si>
  <si>
    <t>Se da seguimiento a cotizaciones, propuestas o negociaciones abiertas.</t>
  </si>
  <si>
    <t>Trazabilidad de clientes</t>
  </si>
  <si>
    <t>La relación con clientes tiene cierto nivel de orden y trazabilidad.</t>
  </si>
  <si>
    <t>Costos</t>
  </si>
  <si>
    <t>La empresa conoce sus costos principales.</t>
  </si>
  <si>
    <t>Márgenes</t>
  </si>
  <si>
    <t>La dirección entiende el margen real de sus productos o servicios.</t>
  </si>
  <si>
    <t>Decisión financiera</t>
  </si>
  <si>
    <t>Las decisiones comerciales consideran impacto financiero.</t>
  </si>
  <si>
    <t>Seguimiento financiero</t>
  </si>
  <si>
    <t>Existe seguimiento básico a ingresos, egresos y rentabilidad.</t>
  </si>
  <si>
    <t>Protección de margen</t>
  </si>
  <si>
    <t>La empresa puede detectar cuándo una operación o promoción erosiona margen.</t>
  </si>
  <si>
    <t>Presión financiera</t>
  </si>
  <si>
    <t>Hay claridad mínima sobre puntos de presión financiera.</t>
  </si>
  <si>
    <t>Criterio económico</t>
  </si>
  <si>
    <t>Se revisa información económica antes de tomar decisiones relevantes.</t>
  </si>
  <si>
    <t>Rentabilidad</t>
  </si>
  <si>
    <t>La empresa distingue entre vender más y ganar mejor.</t>
  </si>
  <si>
    <t>Disponibilidad de información</t>
  </si>
  <si>
    <t>La información importante del negocio está disponible cuando se necesita.</t>
  </si>
  <si>
    <t>Decisión basada en datos</t>
  </si>
  <si>
    <t>La toma de decisiones no depende solo de intuición o memoria.</t>
  </si>
  <si>
    <t>Comparabilidad</t>
  </si>
  <si>
    <t>Existen datos básicos para comparar desempeño entre periodos.</t>
  </si>
  <si>
    <t>Anticipación</t>
  </si>
  <si>
    <t>La empresa puede identificar problemas antes de que se conviertan en crisis.</t>
  </si>
  <si>
    <t>Visibilidad gerencial</t>
  </si>
  <si>
    <t>La dirección tiene visibilidad razonable sobre el estado general del negocio.</t>
  </si>
  <si>
    <t>Documentación</t>
  </si>
  <si>
    <t>Se documentan decisiones, acuerdos o datos relevantes de forma mínima.</t>
  </si>
  <si>
    <t>Coordinación</t>
  </si>
  <si>
    <t>Las áreas clave comparten información útil para coordinarse.</t>
  </si>
  <si>
    <t>Mejora continua</t>
  </si>
  <si>
    <t>La empresa aprende de errores y ajusta su forma de operar.</t>
  </si>
  <si>
    <t>Resumen ejecutivo del diagnóstico</t>
  </si>
  <si>
    <t>Empresa</t>
  </si>
  <si>
    <t>Puntaje total</t>
  </si>
  <si>
    <t>Promedio general</t>
  </si>
  <si>
    <t>Reactivos en 1 o 2</t>
  </si>
  <si>
    <t>Dimensión más débil</t>
  </si>
  <si>
    <t>Dimensión más fuerte</t>
  </si>
  <si>
    <t>Promedio</t>
  </si>
  <si>
    <t>Top 5 brechas</t>
  </si>
  <si>
    <t>Conteo</t>
  </si>
  <si>
    <t>Lectura ejecutiva:
• Rojo: la dimensión requiere intervención inmediata.
• Amarillo: existe base parcial, pero aún sin consistencia.
• Verde: la dimensión muestra una estructura relativamente sólida.
Prioriza de 3 a 5 acciones de alto impacto antes de intentar corregir todo.</t>
  </si>
  <si>
    <t>Mapa de brechas</t>
  </si>
  <si>
    <t>Promedio actual</t>
  </si>
  <si>
    <t>Brecha</t>
  </si>
  <si>
    <t>Criticidad</t>
  </si>
  <si>
    <t>La meta objetivo está fijada en 4.0 sobre 5.0 para todas las dimensiones. Ajusta este parámetro en la hoja Catalogos si deseas un criterio más exigente o más conservador.</t>
  </si>
  <si>
    <t>Priorización de acciones</t>
  </si>
  <si>
    <t>Hallazgo</t>
  </si>
  <si>
    <t>Impacto</t>
  </si>
  <si>
    <t>Urgencia</t>
  </si>
  <si>
    <t>Facilidad</t>
  </si>
  <si>
    <t>Puntaje final</t>
  </si>
  <si>
    <t>Acción 30 días</t>
  </si>
  <si>
    <t>Responsable</t>
  </si>
  <si>
    <t>Completa Impacto, Urgencia y Facilidad con una escala de 1 a 5. El listado trae automáticamente los 10 hallazgos más críticos según baja puntuación y prioridad percibida.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</si>
</sst>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0"/>
      <color rgb="FFFFFFFF"/>
      <name val="Calibri"/>
    </font>
    <font>
      <sz val="10"/>
      <color rgb="FF6B7280"/>
      <name val="Calibri"/>
    </font>
    <font>
      <i/>
      <sz val="10"/>
      <color rgb="FFFFFFFF"/>
      <name val="Calibri"/>
    </font>
    <font>
      <b/>
      <sz val="10"/>
      <color rgb="FF1F2937"/>
      <name val="Calibri"/>
    </font>
    <font>
      <sz val="10"/>
      <color rgb="FF0000FF"/>
      <name val="Calibri"/>
    </font>
    <font>
      <b/>
      <sz val="11"/>
      <color rgb="FFFFFFFF"/>
      <name val="Calibri"/>
    </font>
    <font>
      <sz val="10"/>
      <color rgb="FF000000"/>
      <name val="Calibri"/>
    </font>
    <font>
      <i/>
      <sz val="9"/>
      <color rgb="FF6B728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C75D2C"/>
      </patternFill>
    </fill>
    <fill>
      <patternFill patternType="solid">
        <fgColor rgb="FFF3F4F6"/>
      </patternFill>
    </fill>
    <fill>
      <patternFill patternType="solid">
        <fgColor rgb="FFDCEBFF"/>
      </patternFill>
    </fill>
    <fill>
      <patternFill patternType="solid">
        <fgColor rgb="FFFAFAFA"/>
      </patternFill>
    </fill>
    <fill>
      <patternFill patternType="solid">
        <fgColor rgb="FFFDECEC"/>
      </patternFill>
    </fill>
    <fill>
      <patternFill patternType="solid">
        <fgColor rgb="FFFFF7D6"/>
      </patternFill>
    </fill>
    <fill>
      <patternFill patternType="solid">
        <fgColor rgb="FFE8F5E9"/>
      </patternFill>
    </fill>
    <fill>
      <patternFill patternType="solid">
        <fgColor rgb="FFD9F0EF"/>
      </patternFill>
    </fill>
  </fills>
  <borders count="9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/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/>
      <right style="thin">
        <color rgb="FFD1D5DB"/>
      </right>
      <top/>
      <bottom/>
      <diagonal/>
    </border>
    <border>
      <left style="thin">
        <color rgb="FFD1D5DB"/>
      </left>
      <right/>
      <top/>
      <bottom style="thin">
        <color rgb="FFD1D5DB"/>
      </bottom>
      <diagonal/>
    </border>
    <border>
      <left/>
      <right/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D1D5DB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0" fillId="0" borderId="0" xfId="0" applyNumberFormat="1"/>
    <xf numFmtId="0" fontId="0" fillId="0" borderId="0" xfId="0" applyAlignment="1">
      <alignment vertical="top" wrapText="1"/>
    </xf>
    <xf numFmtId="0" fontId="5" fillId="4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top" wrapText="1"/>
    </xf>
    <xf numFmtId="14" fontId="6" fillId="5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 wrapText="1"/>
    </xf>
    <xf numFmtId="164" fontId="8" fillId="6" borderId="1" xfId="0" applyNumberFormat="1" applyFont="1" applyFill="1" applyBorder="1" applyAlignment="1">
      <alignment vertical="center" wrapText="1"/>
    </xf>
    <xf numFmtId="2" fontId="8" fillId="6" borderId="1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4" fillId="3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8" fillId="6" borderId="1" xfId="0" applyFont="1" applyFill="1" applyBorder="1" applyAlignment="1">
      <alignment vertical="top" wrapText="1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10" borderId="1" xfId="0" applyFont="1" applyFill="1" applyBorder="1" applyAlignment="1">
      <alignment vertical="top" wrapText="1"/>
    </xf>
  </cellXfs>
  <cellStyles count="1">
    <cellStyle name="Normal" xfId="0" builtinId="0"/>
  </cellStyles>
  <dxfs count="8">
    <dxf>
      <fill>
        <patternFill>
          <bgColor rgb="FFE8F5E9"/>
        </patternFill>
      </fill>
    </dxf>
    <dxf>
      <fill>
        <patternFill>
          <bgColor rgb="FFFFF7D6"/>
        </patternFill>
      </fill>
    </dxf>
    <dxf>
      <fill>
        <patternFill>
          <bgColor rgb="FFFDECEC"/>
        </patternFill>
      </fill>
    </dxf>
    <dxf>
      <fill>
        <patternFill>
          <bgColor rgb="FFE8F5E9"/>
        </patternFill>
      </fill>
    </dxf>
    <dxf>
      <fill>
        <patternFill>
          <bgColor rgb="FFDCFCE7"/>
        </patternFill>
      </fill>
    </dxf>
    <dxf>
      <fill>
        <patternFill>
          <bgColor rgb="FFFFF7D6"/>
        </patternFill>
      </fill>
    </dxf>
    <dxf>
      <fill>
        <patternFill>
          <bgColor rgb="FFFEE2E2"/>
        </patternFill>
      </fill>
    </dxf>
    <dxf>
      <fill>
        <patternFill>
          <bgColor rgb="FFFDECE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r>
              <a:rPr lang="es-MX"/>
              <a:t>Promedio por dimensión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Resultados!$B$10</c:f>
              <c:strCache>
                <c:ptCount val="1"/>
                <c:pt idx="0">
                  <c:v>Promedio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Resultados!$A$11:$A$17</c:f>
              <c:strCache>
                <c:ptCount val="7"/>
                <c:pt idx="0">
                  <c:v>Dirección y enfoque estratégico</c:v>
                </c:pt>
                <c:pt idx="1">
                  <c:v>Estructura organizacional</c:v>
                </c:pt>
                <c:pt idx="2">
                  <c:v>Procesos y operación</c:v>
                </c:pt>
                <c:pt idx="3">
                  <c:v>Control y seguimiento</c:v>
                </c:pt>
                <c:pt idx="4">
                  <c:v>Comercial y clientes</c:v>
                </c:pt>
                <c:pt idx="5">
                  <c:v>Finanzas y criterio económico</c:v>
                </c:pt>
                <c:pt idx="6">
                  <c:v>Información y toma de decisiones</c:v>
                </c:pt>
              </c:strCache>
            </c:strRef>
          </c:cat>
          <c:val>
            <c:numRef>
              <c:f>Resultados!$B$11:$B$17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D-48C7-90F5-1602375C1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rPr lang="es-MX"/>
                  <a:t>Promedio</a:t>
                </a:r>
              </a:p>
            </c:rich>
          </c:tx>
          <c:overlay val="1"/>
        </c:title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s-MX"/>
                  <a:t>Dimensión</a:t>
                </a:r>
              </a:p>
            </c:rich>
          </c:tx>
          <c:overlay val="1"/>
        </c:title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r>
              <a:rPr lang="es-MX"/>
              <a:t>Distribución del semáforo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Resultados!$L$10</c:f>
              <c:strCache>
                <c:ptCount val="1"/>
                <c:pt idx="0">
                  <c:v>Conteo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Resultados!$K$11:$K$13</c:f>
              <c:strCache>
                <c:ptCount val="3"/>
                <c:pt idx="0">
                  <c:v>Rojo</c:v>
                </c:pt>
                <c:pt idx="1">
                  <c:v>Amarillo</c:v>
                </c:pt>
                <c:pt idx="2">
                  <c:v>Verde</c:v>
                </c:pt>
              </c:strCache>
            </c:strRef>
          </c:cat>
          <c:val>
            <c:numRef>
              <c:f>Resultados!$L$11:$L$13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8-4E4E-9390-76556B445308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r>
              <a:rPr lang="es-MX"/>
              <a:t>Mapa general</a:t>
            </a:r>
          </a:p>
        </c:rich>
      </c:tx>
      <c:overlay val="0"/>
    </c:title>
    <c:autoTitleDeleted val="0"/>
    <c:plotArea>
      <c:layout/>
      <c:radarChart>
        <c:radarStyle val="filled"/>
        <c:varyColors val="1"/>
        <c:ser>
          <c:idx val="0"/>
          <c:order val="0"/>
          <c:tx>
            <c:strRef>
              <c:f>Resultados!$B$10</c:f>
              <c:strCache>
                <c:ptCount val="1"/>
                <c:pt idx="0">
                  <c:v>Promedio</c:v>
                </c:pt>
              </c:strCache>
            </c:strRef>
          </c:tx>
          <c:spPr>
            <a:ln>
              <a:prstDash val="solid"/>
            </a:ln>
          </c:spPr>
          <c:cat>
            <c:strRef>
              <c:f>Resultados!$A$11:$A$17</c:f>
              <c:strCache>
                <c:ptCount val="7"/>
                <c:pt idx="0">
                  <c:v>Dirección y enfoque estratégico</c:v>
                </c:pt>
                <c:pt idx="1">
                  <c:v>Estructura organizacional</c:v>
                </c:pt>
                <c:pt idx="2">
                  <c:v>Procesos y operación</c:v>
                </c:pt>
                <c:pt idx="3">
                  <c:v>Control y seguimiento</c:v>
                </c:pt>
                <c:pt idx="4">
                  <c:v>Comercial y clientes</c:v>
                </c:pt>
                <c:pt idx="5">
                  <c:v>Finanzas y criterio económico</c:v>
                </c:pt>
                <c:pt idx="6">
                  <c:v>Información y toma de decisiones</c:v>
                </c:pt>
              </c:strCache>
            </c:strRef>
          </c:cat>
          <c:val>
            <c:numRef>
              <c:f>Resultados!$B$11:$B$17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9-496C-8CE4-1F142E5E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50112"/>
        <c:axId val="48672768"/>
      </c:radarChart>
      <c:catAx>
        <c:axId val="4865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203200</xdr:colOff>
      <xdr:row>34</xdr:row>
      <xdr:rowOff>88900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80C891F0-73DF-3082-59F3-474CBB1A7E4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38101</xdr:colOff>
      <xdr:row>13</xdr:row>
      <xdr:rowOff>110501</xdr:rowOff>
    </xdr:from>
    <xdr:to>
      <xdr:col>0</xdr:col>
      <xdr:colOff>1866900</xdr:colOff>
      <xdr:row>17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564767-D1C7-583A-6FE2-6877442AF7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40" b="38341"/>
        <a:stretch>
          <a:fillRect/>
        </a:stretch>
      </xdr:blipFill>
      <xdr:spPr>
        <a:xfrm>
          <a:off x="38101" y="2504451"/>
          <a:ext cx="1828799" cy="664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</xdr:row>
      <xdr:rowOff>0</xdr:rowOff>
    </xdr:from>
    <xdr:to>
      <xdr:col>9</xdr:col>
      <xdr:colOff>0</xdr:colOff>
      <xdr:row>10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10</xdr:row>
      <xdr:rowOff>0</xdr:rowOff>
    </xdr:from>
    <xdr:to>
      <xdr:col>13</xdr:col>
      <xdr:colOff>0</xdr:colOff>
      <xdr:row>17</xdr:row>
      <xdr:rowOff>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showGridLines="0" workbookViewId="0">
      <selection sqref="A1:T1"/>
    </sheetView>
  </sheetViews>
  <sheetFormatPr baseColWidth="10" defaultColWidth="8.7265625" defaultRowHeight="14.5" x14ac:dyDescent="0.35"/>
  <cols>
    <col min="1" max="20" width="22" customWidth="1"/>
  </cols>
  <sheetData>
    <row r="1" spans="1:20" ht="21" x14ac:dyDescent="0.3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3" spans="1:20" x14ac:dyDescent="0.35">
      <c r="A3" s="1" t="s">
        <v>1</v>
      </c>
      <c r="D3" s="1" t="s">
        <v>2</v>
      </c>
      <c r="E3" s="1" t="s">
        <v>3</v>
      </c>
      <c r="G3" s="1" t="s">
        <v>4</v>
      </c>
      <c r="I3" s="1" t="s">
        <v>5</v>
      </c>
      <c r="K3" s="1" t="s">
        <v>6</v>
      </c>
      <c r="L3" s="1" t="s">
        <v>7</v>
      </c>
      <c r="M3" s="1" t="s">
        <v>8</v>
      </c>
      <c r="O3" s="1" t="s">
        <v>9</v>
      </c>
      <c r="P3" s="1" t="s">
        <v>10</v>
      </c>
      <c r="Q3" s="1" t="s">
        <v>11</v>
      </c>
      <c r="S3" s="1" t="s">
        <v>12</v>
      </c>
      <c r="T3" s="1" t="s">
        <v>13</v>
      </c>
    </row>
    <row r="4" spans="1:20" ht="58" x14ac:dyDescent="0.35">
      <c r="A4" s="2" t="s">
        <v>14</v>
      </c>
      <c r="D4">
        <v>1</v>
      </c>
      <c r="E4" t="s">
        <v>15</v>
      </c>
      <c r="G4" t="s">
        <v>16</v>
      </c>
      <c r="I4" t="s">
        <v>17</v>
      </c>
      <c r="K4" t="s">
        <v>18</v>
      </c>
      <c r="L4">
        <v>56</v>
      </c>
      <c r="M4">
        <v>112</v>
      </c>
      <c r="O4" t="s">
        <v>19</v>
      </c>
      <c r="P4" s="3">
        <v>4</v>
      </c>
      <c r="Q4" s="4" t="s">
        <v>20</v>
      </c>
      <c r="S4" t="s">
        <v>21</v>
      </c>
      <c r="T4" t="s">
        <v>22</v>
      </c>
    </row>
    <row r="5" spans="1:20" ht="43.5" x14ac:dyDescent="0.35">
      <c r="A5" s="2" t="s">
        <v>23</v>
      </c>
      <c r="D5">
        <v>2</v>
      </c>
      <c r="E5" t="s">
        <v>24</v>
      </c>
      <c r="G5" t="s">
        <v>25</v>
      </c>
      <c r="I5" t="s">
        <v>26</v>
      </c>
      <c r="K5" t="s">
        <v>27</v>
      </c>
      <c r="L5">
        <v>113</v>
      </c>
      <c r="M5">
        <v>168</v>
      </c>
      <c r="O5" t="s">
        <v>28</v>
      </c>
      <c r="P5" s="3">
        <v>4</v>
      </c>
      <c r="Q5" s="4" t="s">
        <v>29</v>
      </c>
      <c r="S5" t="s">
        <v>30</v>
      </c>
      <c r="T5" t="s">
        <v>31</v>
      </c>
    </row>
    <row r="6" spans="1:20" ht="58" x14ac:dyDescent="0.35">
      <c r="A6" s="2" t="s">
        <v>32</v>
      </c>
      <c r="D6">
        <v>3</v>
      </c>
      <c r="E6" t="s">
        <v>33</v>
      </c>
      <c r="G6" t="s">
        <v>34</v>
      </c>
      <c r="I6" t="s">
        <v>35</v>
      </c>
      <c r="K6" t="s">
        <v>36</v>
      </c>
      <c r="L6">
        <v>169</v>
      </c>
      <c r="M6">
        <v>224</v>
      </c>
      <c r="O6" t="s">
        <v>37</v>
      </c>
      <c r="P6" s="3">
        <v>4</v>
      </c>
      <c r="Q6" s="4" t="s">
        <v>38</v>
      </c>
      <c r="S6" t="s">
        <v>39</v>
      </c>
      <c r="T6" t="s">
        <v>40</v>
      </c>
    </row>
    <row r="7" spans="1:20" ht="43.5" x14ac:dyDescent="0.35">
      <c r="A7" s="2" t="s">
        <v>41</v>
      </c>
      <c r="D7">
        <v>4</v>
      </c>
      <c r="E7" t="s">
        <v>42</v>
      </c>
      <c r="I7" t="s">
        <v>43</v>
      </c>
      <c r="K7" t="s">
        <v>44</v>
      </c>
      <c r="L7">
        <v>225</v>
      </c>
      <c r="M7">
        <v>280</v>
      </c>
      <c r="O7" t="s">
        <v>45</v>
      </c>
      <c r="P7" s="3">
        <v>4</v>
      </c>
      <c r="Q7" s="4" t="s">
        <v>46</v>
      </c>
    </row>
    <row r="8" spans="1:20" ht="58" x14ac:dyDescent="0.35">
      <c r="A8" s="2" t="s">
        <v>47</v>
      </c>
      <c r="D8">
        <v>5</v>
      </c>
      <c r="E8" t="s">
        <v>48</v>
      </c>
      <c r="I8" t="s">
        <v>49</v>
      </c>
      <c r="K8" t="s">
        <v>50</v>
      </c>
      <c r="L8">
        <v>281</v>
      </c>
      <c r="M8">
        <v>999</v>
      </c>
      <c r="O8" t="s">
        <v>51</v>
      </c>
      <c r="P8" s="3">
        <v>4</v>
      </c>
      <c r="Q8" s="4" t="s">
        <v>52</v>
      </c>
    </row>
    <row r="9" spans="1:20" ht="58" x14ac:dyDescent="0.35">
      <c r="A9" s="2" t="s">
        <v>53</v>
      </c>
      <c r="I9" t="s">
        <v>54</v>
      </c>
      <c r="O9" t="s">
        <v>55</v>
      </c>
      <c r="P9" s="3">
        <v>4</v>
      </c>
      <c r="Q9" s="4" t="s">
        <v>56</v>
      </c>
    </row>
    <row r="10" spans="1:20" ht="43.5" x14ac:dyDescent="0.35">
      <c r="A10" s="2" t="s">
        <v>57</v>
      </c>
      <c r="I10" t="s">
        <v>58</v>
      </c>
      <c r="O10" t="s">
        <v>59</v>
      </c>
      <c r="P10" s="3">
        <v>4</v>
      </c>
      <c r="Q10" s="4" t="s">
        <v>60</v>
      </c>
    </row>
    <row r="11" spans="1:20" x14ac:dyDescent="0.35">
      <c r="A11" s="2" t="s">
        <v>61</v>
      </c>
    </row>
    <row r="12" spans="1:20" x14ac:dyDescent="0.35">
      <c r="A12" s="2" t="s">
        <v>62</v>
      </c>
    </row>
    <row r="13" spans="1:20" x14ac:dyDescent="0.35">
      <c r="A13" s="2" t="s">
        <v>63</v>
      </c>
    </row>
    <row r="14" spans="1:20" x14ac:dyDescent="0.35">
      <c r="A14" s="2" t="s">
        <v>64</v>
      </c>
    </row>
    <row r="15" spans="1:20" x14ac:dyDescent="0.35">
      <c r="A15" s="2" t="s">
        <v>65</v>
      </c>
    </row>
  </sheetData>
  <mergeCells count="1">
    <mergeCell ref="A1:T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showGridLines="0" tabSelected="1" workbookViewId="0">
      <selection activeCell="B23" sqref="B23"/>
    </sheetView>
  </sheetViews>
  <sheetFormatPr baseColWidth="10" defaultColWidth="8.7265625" defaultRowHeight="14.5" x14ac:dyDescent="0.35"/>
  <cols>
    <col min="1" max="1" width="28" customWidth="1"/>
    <col min="2" max="2" width="32" customWidth="1"/>
    <col min="3" max="3" width="4" customWidth="1"/>
    <col min="4" max="4" width="24" customWidth="1"/>
    <col min="5" max="6" width="20" customWidth="1"/>
    <col min="7" max="8" width="18" customWidth="1"/>
  </cols>
  <sheetData>
    <row r="1" spans="1:8" x14ac:dyDescent="0.35">
      <c r="A1" s="22" t="s">
        <v>66</v>
      </c>
      <c r="B1" s="23"/>
      <c r="C1" s="23"/>
      <c r="D1" s="23"/>
      <c r="E1" s="23"/>
      <c r="F1" s="23"/>
      <c r="G1" s="23"/>
      <c r="H1" s="23"/>
    </row>
    <row r="2" spans="1:8" x14ac:dyDescent="0.35">
      <c r="A2" s="23"/>
      <c r="B2" s="23"/>
      <c r="C2" s="23"/>
      <c r="D2" s="23"/>
      <c r="E2" s="23"/>
      <c r="F2" s="23"/>
      <c r="G2" s="23"/>
      <c r="H2" s="23"/>
    </row>
    <row r="3" spans="1:8" x14ac:dyDescent="0.35">
      <c r="A3" s="24" t="s">
        <v>67</v>
      </c>
      <c r="B3" s="23"/>
      <c r="C3" s="23"/>
      <c r="D3" s="23"/>
      <c r="E3" s="23"/>
      <c r="F3" s="23"/>
      <c r="G3" s="23"/>
      <c r="H3" s="23"/>
    </row>
    <row r="5" spans="1:8" x14ac:dyDescent="0.35">
      <c r="A5" s="5" t="s">
        <v>68</v>
      </c>
      <c r="B5" s="6"/>
      <c r="D5" s="26" t="s">
        <v>69</v>
      </c>
      <c r="E5" s="23"/>
      <c r="F5" s="23"/>
      <c r="G5" s="23"/>
      <c r="H5" s="23"/>
    </row>
    <row r="6" spans="1:8" x14ac:dyDescent="0.35">
      <c r="A6" s="5" t="s">
        <v>70</v>
      </c>
      <c r="B6" s="6"/>
      <c r="D6" s="23"/>
      <c r="E6" s="23"/>
      <c r="F6" s="23"/>
      <c r="G6" s="23"/>
      <c r="H6" s="23"/>
    </row>
    <row r="7" spans="1:8" x14ac:dyDescent="0.35">
      <c r="A7" s="5" t="s">
        <v>71</v>
      </c>
      <c r="B7" s="6"/>
      <c r="D7" s="23"/>
      <c r="E7" s="23"/>
      <c r="F7" s="23"/>
      <c r="G7" s="23"/>
      <c r="H7" s="23"/>
    </row>
    <row r="8" spans="1:8" x14ac:dyDescent="0.35">
      <c r="A8" s="5" t="s">
        <v>72</v>
      </c>
      <c r="B8" s="6"/>
      <c r="D8" s="23"/>
      <c r="E8" s="23"/>
      <c r="F8" s="23"/>
      <c r="G8" s="23"/>
      <c r="H8" s="23"/>
    </row>
    <row r="9" spans="1:8" x14ac:dyDescent="0.35">
      <c r="A9" s="5" t="s">
        <v>73</v>
      </c>
      <c r="B9" s="6"/>
      <c r="D9" s="27" t="s">
        <v>74</v>
      </c>
      <c r="E9" s="28"/>
      <c r="F9" s="28"/>
      <c r="G9" s="28"/>
      <c r="H9" s="29"/>
    </row>
    <row r="10" spans="1:8" x14ac:dyDescent="0.35">
      <c r="A10" s="5" t="s">
        <v>75</v>
      </c>
      <c r="B10" s="6"/>
      <c r="D10" s="30"/>
      <c r="E10" s="23"/>
      <c r="F10" s="23"/>
      <c r="G10" s="23"/>
      <c r="H10" s="31"/>
    </row>
    <row r="11" spans="1:8" x14ac:dyDescent="0.35">
      <c r="A11" s="5" t="s">
        <v>76</v>
      </c>
      <c r="B11" s="6"/>
      <c r="D11" s="30"/>
      <c r="E11" s="23"/>
      <c r="F11" s="23"/>
      <c r="G11" s="23"/>
      <c r="H11" s="31"/>
    </row>
    <row r="12" spans="1:8" x14ac:dyDescent="0.35">
      <c r="A12" s="5" t="s">
        <v>77</v>
      </c>
      <c r="B12" s="8"/>
      <c r="D12" s="30"/>
      <c r="E12" s="23"/>
      <c r="F12" s="23"/>
      <c r="G12" s="23"/>
      <c r="H12" s="31"/>
    </row>
    <row r="13" spans="1:8" x14ac:dyDescent="0.35">
      <c r="D13" s="30"/>
      <c r="E13" s="23"/>
      <c r="F13" s="23"/>
      <c r="G13" s="23"/>
      <c r="H13" s="31"/>
    </row>
    <row r="14" spans="1:8" x14ac:dyDescent="0.35">
      <c r="D14" s="32"/>
      <c r="E14" s="33"/>
      <c r="F14" s="33"/>
      <c r="G14" s="33"/>
      <c r="H14" s="34"/>
    </row>
    <row r="16" spans="1:8" x14ac:dyDescent="0.35">
      <c r="D16" s="1" t="s">
        <v>78</v>
      </c>
      <c r="E16" s="1" t="s">
        <v>79</v>
      </c>
      <c r="G16" s="1" t="s">
        <v>12</v>
      </c>
      <c r="H16" s="1" t="s">
        <v>80</v>
      </c>
    </row>
    <row r="17" spans="1:8" x14ac:dyDescent="0.35">
      <c r="D17" s="9">
        <v>1</v>
      </c>
      <c r="E17" s="10" t="s">
        <v>15</v>
      </c>
      <c r="G17" s="11" t="s">
        <v>21</v>
      </c>
      <c r="H17" s="10" t="s">
        <v>81</v>
      </c>
    </row>
    <row r="18" spans="1:8" x14ac:dyDescent="0.35">
      <c r="D18" s="9">
        <v>2</v>
      </c>
      <c r="E18" s="10" t="s">
        <v>24</v>
      </c>
      <c r="G18" s="12" t="s">
        <v>30</v>
      </c>
      <c r="H18" s="10" t="s">
        <v>82</v>
      </c>
    </row>
    <row r="19" spans="1:8" x14ac:dyDescent="0.35">
      <c r="D19" s="9">
        <v>3</v>
      </c>
      <c r="E19" s="10" t="s">
        <v>33</v>
      </c>
      <c r="G19" s="13" t="s">
        <v>39</v>
      </c>
      <c r="H19" s="10" t="s">
        <v>83</v>
      </c>
    </row>
    <row r="20" spans="1:8" x14ac:dyDescent="0.35">
      <c r="D20" s="9">
        <v>4</v>
      </c>
      <c r="E20" s="10" t="s">
        <v>42</v>
      </c>
    </row>
    <row r="21" spans="1:8" x14ac:dyDescent="0.35">
      <c r="A21" s="25" t="s">
        <v>84</v>
      </c>
      <c r="B21" s="23"/>
      <c r="C21" s="23"/>
      <c r="D21" s="23"/>
      <c r="E21" s="23"/>
      <c r="F21" s="23"/>
      <c r="G21" s="23"/>
      <c r="H21" s="23"/>
    </row>
    <row r="22" spans="1:8" x14ac:dyDescent="0.35">
      <c r="A22" s="23"/>
      <c r="B22" s="23"/>
      <c r="C22" s="23"/>
      <c r="D22" s="23"/>
      <c r="E22" s="23"/>
      <c r="F22" s="23"/>
      <c r="G22" s="23"/>
      <c r="H22" s="23"/>
    </row>
  </sheetData>
  <mergeCells count="5">
    <mergeCell ref="A3:H3"/>
    <mergeCell ref="A21:H22"/>
    <mergeCell ref="A1:H2"/>
    <mergeCell ref="D5:H8"/>
    <mergeCell ref="D9:H14"/>
  </mergeCells>
  <dataValidations count="1">
    <dataValidation type="list" allowBlank="1" sqref="B6" xr:uid="{00000000-0002-0000-0100-000000000000}">
      <formula1>Sectores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showGridLines="0" topLeftCell="A2" workbookViewId="0">
      <selection activeCell="H2" sqref="H2"/>
    </sheetView>
  </sheetViews>
  <sheetFormatPr baseColWidth="10" defaultColWidth="8.7265625" defaultRowHeight="14.5" x14ac:dyDescent="0.35"/>
  <cols>
    <col min="1" max="1" width="8" customWidth="1"/>
    <col min="2" max="2" width="28" customWidth="1"/>
    <col min="3" max="3" width="24" customWidth="1"/>
    <col min="4" max="4" width="78" customWidth="1"/>
    <col min="5" max="5" width="12" customWidth="1"/>
    <col min="6" max="6" width="30" customWidth="1"/>
    <col min="7" max="7" width="18" customWidth="1"/>
    <col min="8" max="8" width="20" customWidth="1"/>
    <col min="9" max="11" width="14" hidden="1" customWidth="1"/>
    <col min="12" max="12" width="12" hidden="1" customWidth="1"/>
  </cols>
  <sheetData>
    <row r="1" spans="1:12" x14ac:dyDescent="0.35">
      <c r="A1" s="14" t="s">
        <v>85</v>
      </c>
      <c r="B1" s="14" t="s">
        <v>9</v>
      </c>
      <c r="C1" s="14" t="s">
        <v>86</v>
      </c>
      <c r="D1" s="14" t="s">
        <v>87</v>
      </c>
      <c r="E1" s="14" t="s">
        <v>2</v>
      </c>
      <c r="F1" s="14" t="s">
        <v>88</v>
      </c>
      <c r="G1" s="14" t="s">
        <v>89</v>
      </c>
      <c r="H1" s="14" t="s">
        <v>90</v>
      </c>
      <c r="I1" s="14" t="s">
        <v>91</v>
      </c>
      <c r="J1" s="14" t="s">
        <v>92</v>
      </c>
      <c r="K1" s="14" t="s">
        <v>93</v>
      </c>
      <c r="L1" s="14" t="s">
        <v>94</v>
      </c>
    </row>
    <row r="2" spans="1:12" x14ac:dyDescent="0.35">
      <c r="A2" s="15">
        <v>1</v>
      </c>
      <c r="B2" s="15" t="s">
        <v>19</v>
      </c>
      <c r="C2" s="15" t="s">
        <v>95</v>
      </c>
      <c r="D2" s="15" t="s">
        <v>96</v>
      </c>
      <c r="E2" s="16"/>
      <c r="F2" s="16"/>
      <c r="G2" s="16"/>
      <c r="H2" s="16"/>
      <c r="I2" s="17" t="str">
        <f t="shared" ref="I2:I33" si="0">IF(E2="","",6-E2)</f>
        <v/>
      </c>
      <c r="J2" s="17" t="str">
        <f t="shared" ref="J2:J33" si="1">IF(G2="","",IF(G2="Alta",3,IF(G2="Media",2,IF(G2="Baja",1,0))))</f>
        <v/>
      </c>
      <c r="K2" s="17" t="str">
        <f t="shared" ref="K2:K33" si="2">IF(E2="","",I2*10+J2)</f>
        <v/>
      </c>
      <c r="L2" s="17" t="str">
        <f>IF(K2="","",RANK(K2,$K$2:$K$57,0)+COUNTIF($K$2:K2,K2)-1)</f>
        <v/>
      </c>
    </row>
    <row r="3" spans="1:12" x14ac:dyDescent="0.35">
      <c r="A3" s="15">
        <v>2</v>
      </c>
      <c r="B3" s="15" t="s">
        <v>19</v>
      </c>
      <c r="C3" s="15" t="s">
        <v>95</v>
      </c>
      <c r="D3" s="15" t="s">
        <v>97</v>
      </c>
      <c r="E3" s="16"/>
      <c r="F3" s="16"/>
      <c r="G3" s="16"/>
      <c r="H3" s="16"/>
      <c r="I3" s="17" t="str">
        <f t="shared" si="0"/>
        <v/>
      </c>
      <c r="J3" s="17" t="str">
        <f t="shared" si="1"/>
        <v/>
      </c>
      <c r="K3" s="17" t="str">
        <f t="shared" si="2"/>
        <v/>
      </c>
      <c r="L3" s="17" t="str">
        <f>IF(K3="","",RANK(K3,$K$2:$K$57,0)+COUNTIF($K$2:K3,K3)-1)</f>
        <v/>
      </c>
    </row>
    <row r="4" spans="1:12" x14ac:dyDescent="0.35">
      <c r="A4" s="15">
        <v>3</v>
      </c>
      <c r="B4" s="15" t="s">
        <v>19</v>
      </c>
      <c r="C4" s="15" t="s">
        <v>98</v>
      </c>
      <c r="D4" s="15" t="s">
        <v>99</v>
      </c>
      <c r="E4" s="16"/>
      <c r="F4" s="16"/>
      <c r="G4" s="16"/>
      <c r="H4" s="16"/>
      <c r="I4" s="17" t="str">
        <f t="shared" si="0"/>
        <v/>
      </c>
      <c r="J4" s="17" t="str">
        <f t="shared" si="1"/>
        <v/>
      </c>
      <c r="K4" s="17" t="str">
        <f t="shared" si="2"/>
        <v/>
      </c>
      <c r="L4" s="17" t="str">
        <f>IF(K4="","",RANK(K4,$K$2:$K$57,0)+COUNTIF($K$2:K4,K4)-1)</f>
        <v/>
      </c>
    </row>
    <row r="5" spans="1:12" x14ac:dyDescent="0.35">
      <c r="A5" s="15">
        <v>4</v>
      </c>
      <c r="B5" s="15" t="s">
        <v>19</v>
      </c>
      <c r="C5" s="15" t="s">
        <v>100</v>
      </c>
      <c r="D5" s="15" t="s">
        <v>101</v>
      </c>
      <c r="E5" s="16"/>
      <c r="F5" s="16"/>
      <c r="G5" s="16"/>
      <c r="H5" s="16"/>
      <c r="I5" s="17" t="str">
        <f t="shared" si="0"/>
        <v/>
      </c>
      <c r="J5" s="17" t="str">
        <f t="shared" si="1"/>
        <v/>
      </c>
      <c r="K5" s="17" t="str">
        <f t="shared" si="2"/>
        <v/>
      </c>
      <c r="L5" s="17" t="str">
        <f>IF(K5="","",RANK(K5,$K$2:$K$57,0)+COUNTIF($K$2:K5,K5)-1)</f>
        <v/>
      </c>
    </row>
    <row r="6" spans="1:12" x14ac:dyDescent="0.35">
      <c r="A6" s="15">
        <v>5</v>
      </c>
      <c r="B6" s="15" t="s">
        <v>19</v>
      </c>
      <c r="C6" s="15" t="s">
        <v>102</v>
      </c>
      <c r="D6" s="15" t="s">
        <v>103</v>
      </c>
      <c r="E6" s="16"/>
      <c r="F6" s="16"/>
      <c r="G6" s="16"/>
      <c r="H6" s="16"/>
      <c r="I6" s="17" t="str">
        <f t="shared" si="0"/>
        <v/>
      </c>
      <c r="J6" s="17" t="str">
        <f t="shared" si="1"/>
        <v/>
      </c>
      <c r="K6" s="17" t="str">
        <f t="shared" si="2"/>
        <v/>
      </c>
      <c r="L6" s="17" t="str">
        <f>IF(K6="","",RANK(K6,$K$2:$K$57,0)+COUNTIF($K$2:K6,K6)-1)</f>
        <v/>
      </c>
    </row>
    <row r="7" spans="1:12" x14ac:dyDescent="0.35">
      <c r="A7" s="15">
        <v>6</v>
      </c>
      <c r="B7" s="15" t="s">
        <v>19</v>
      </c>
      <c r="C7" s="15" t="s">
        <v>104</v>
      </c>
      <c r="D7" s="15" t="s">
        <v>105</v>
      </c>
      <c r="E7" s="16"/>
      <c r="F7" s="16"/>
      <c r="G7" s="16"/>
      <c r="H7" s="16"/>
      <c r="I7" s="17" t="str">
        <f t="shared" si="0"/>
        <v/>
      </c>
      <c r="J7" s="17" t="str">
        <f t="shared" si="1"/>
        <v/>
      </c>
      <c r="K7" s="17" t="str">
        <f t="shared" si="2"/>
        <v/>
      </c>
      <c r="L7" s="17" t="str">
        <f>IF(K7="","",RANK(K7,$K$2:$K$57,0)+COUNTIF($K$2:K7,K7)-1)</f>
        <v/>
      </c>
    </row>
    <row r="8" spans="1:12" x14ac:dyDescent="0.35">
      <c r="A8" s="15">
        <v>7</v>
      </c>
      <c r="B8" s="15" t="s">
        <v>19</v>
      </c>
      <c r="C8" s="15" t="s">
        <v>106</v>
      </c>
      <c r="D8" s="15" t="s">
        <v>107</v>
      </c>
      <c r="E8" s="16"/>
      <c r="F8" s="16"/>
      <c r="G8" s="16"/>
      <c r="H8" s="16"/>
      <c r="I8" s="17" t="str">
        <f t="shared" si="0"/>
        <v/>
      </c>
      <c r="J8" s="17" t="str">
        <f t="shared" si="1"/>
        <v/>
      </c>
      <c r="K8" s="17" t="str">
        <f t="shared" si="2"/>
        <v/>
      </c>
      <c r="L8" s="17" t="str">
        <f>IF(K8="","",RANK(K8,$K$2:$K$57,0)+COUNTIF($K$2:K8,K8)-1)</f>
        <v/>
      </c>
    </row>
    <row r="9" spans="1:12" x14ac:dyDescent="0.35">
      <c r="A9" s="15">
        <v>8</v>
      </c>
      <c r="B9" s="15" t="s">
        <v>19</v>
      </c>
      <c r="C9" s="15" t="s">
        <v>100</v>
      </c>
      <c r="D9" s="15" t="s">
        <v>108</v>
      </c>
      <c r="E9" s="16"/>
      <c r="F9" s="16"/>
      <c r="G9" s="16"/>
      <c r="H9" s="16"/>
      <c r="I9" s="17" t="str">
        <f t="shared" si="0"/>
        <v/>
      </c>
      <c r="J9" s="17" t="str">
        <f t="shared" si="1"/>
        <v/>
      </c>
      <c r="K9" s="17" t="str">
        <f t="shared" si="2"/>
        <v/>
      </c>
      <c r="L9" s="17" t="str">
        <f>IF(K9="","",RANK(K9,$K$2:$K$57,0)+COUNTIF($K$2:K9,K9)-1)</f>
        <v/>
      </c>
    </row>
    <row r="10" spans="1:12" x14ac:dyDescent="0.35">
      <c r="A10" s="15">
        <v>9</v>
      </c>
      <c r="B10" s="15" t="s">
        <v>28</v>
      </c>
      <c r="C10" s="15" t="s">
        <v>109</v>
      </c>
      <c r="D10" s="15" t="s">
        <v>110</v>
      </c>
      <c r="E10" s="16"/>
      <c r="F10" s="16"/>
      <c r="G10" s="16"/>
      <c r="H10" s="16"/>
      <c r="I10" s="17" t="str">
        <f t="shared" si="0"/>
        <v/>
      </c>
      <c r="J10" s="17" t="str">
        <f t="shared" si="1"/>
        <v/>
      </c>
      <c r="K10" s="17" t="str">
        <f t="shared" si="2"/>
        <v/>
      </c>
      <c r="L10" s="17" t="str">
        <f>IF(K10="","",RANK(K10,$K$2:$K$57,0)+COUNTIF($K$2:K10,K10)-1)</f>
        <v/>
      </c>
    </row>
    <row r="11" spans="1:12" x14ac:dyDescent="0.35">
      <c r="A11" s="15">
        <v>10</v>
      </c>
      <c r="B11" s="15" t="s">
        <v>28</v>
      </c>
      <c r="C11" s="15" t="s">
        <v>109</v>
      </c>
      <c r="D11" s="15" t="s">
        <v>111</v>
      </c>
      <c r="E11" s="16"/>
      <c r="F11" s="16"/>
      <c r="G11" s="16"/>
      <c r="H11" s="16"/>
      <c r="I11" s="17" t="str">
        <f t="shared" si="0"/>
        <v/>
      </c>
      <c r="J11" s="17" t="str">
        <f t="shared" si="1"/>
        <v/>
      </c>
      <c r="K11" s="17" t="str">
        <f t="shared" si="2"/>
        <v/>
      </c>
      <c r="L11" s="17" t="str">
        <f>IF(K11="","",RANK(K11,$K$2:$K$57,0)+COUNTIF($K$2:K11,K11)-1)</f>
        <v/>
      </c>
    </row>
    <row r="12" spans="1:12" x14ac:dyDescent="0.35">
      <c r="A12" s="15">
        <v>11</v>
      </c>
      <c r="B12" s="15" t="s">
        <v>28</v>
      </c>
      <c r="C12" s="15" t="s">
        <v>112</v>
      </c>
      <c r="D12" s="15" t="s">
        <v>113</v>
      </c>
      <c r="E12" s="16"/>
      <c r="F12" s="16"/>
      <c r="G12" s="16"/>
      <c r="H12" s="16"/>
      <c r="I12" s="17" t="str">
        <f t="shared" si="0"/>
        <v/>
      </c>
      <c r="J12" s="17" t="str">
        <f t="shared" si="1"/>
        <v/>
      </c>
      <c r="K12" s="17" t="str">
        <f t="shared" si="2"/>
        <v/>
      </c>
      <c r="L12" s="17" t="str">
        <f>IF(K12="","",RANK(K12,$K$2:$K$57,0)+COUNTIF($K$2:K12,K12)-1)</f>
        <v/>
      </c>
    </row>
    <row r="13" spans="1:12" x14ac:dyDescent="0.35">
      <c r="A13" s="15">
        <v>12</v>
      </c>
      <c r="B13" s="15" t="s">
        <v>28</v>
      </c>
      <c r="C13" s="15" t="s">
        <v>114</v>
      </c>
      <c r="D13" s="15" t="s">
        <v>115</v>
      </c>
      <c r="E13" s="16"/>
      <c r="F13" s="16"/>
      <c r="G13" s="16"/>
      <c r="H13" s="16"/>
      <c r="I13" s="17" t="str">
        <f t="shared" si="0"/>
        <v/>
      </c>
      <c r="J13" s="17" t="str">
        <f t="shared" si="1"/>
        <v/>
      </c>
      <c r="K13" s="17" t="str">
        <f t="shared" si="2"/>
        <v/>
      </c>
      <c r="L13" s="17" t="str">
        <f>IF(K13="","",RANK(K13,$K$2:$K$57,0)+COUNTIF($K$2:K13,K13)-1)</f>
        <v/>
      </c>
    </row>
    <row r="14" spans="1:12" x14ac:dyDescent="0.35">
      <c r="A14" s="15">
        <v>13</v>
      </c>
      <c r="B14" s="15" t="s">
        <v>28</v>
      </c>
      <c r="C14" s="15" t="s">
        <v>116</v>
      </c>
      <c r="D14" s="15" t="s">
        <v>117</v>
      </c>
      <c r="E14" s="16"/>
      <c r="F14" s="16"/>
      <c r="G14" s="16"/>
      <c r="H14" s="16"/>
      <c r="I14" s="17" t="str">
        <f t="shared" si="0"/>
        <v/>
      </c>
      <c r="J14" s="17" t="str">
        <f t="shared" si="1"/>
        <v/>
      </c>
      <c r="K14" s="17" t="str">
        <f t="shared" si="2"/>
        <v/>
      </c>
      <c r="L14" s="17" t="str">
        <f>IF(K14="","",RANK(K14,$K$2:$K$57,0)+COUNTIF($K$2:K14,K14)-1)</f>
        <v/>
      </c>
    </row>
    <row r="15" spans="1:12" x14ac:dyDescent="0.35">
      <c r="A15" s="15">
        <v>14</v>
      </c>
      <c r="B15" s="15" t="s">
        <v>28</v>
      </c>
      <c r="C15" s="15" t="s">
        <v>118</v>
      </c>
      <c r="D15" s="15" t="s">
        <v>119</v>
      </c>
      <c r="E15" s="16"/>
      <c r="F15" s="16"/>
      <c r="G15" s="16"/>
      <c r="H15" s="16"/>
      <c r="I15" s="17" t="str">
        <f t="shared" si="0"/>
        <v/>
      </c>
      <c r="J15" s="17" t="str">
        <f t="shared" si="1"/>
        <v/>
      </c>
      <c r="K15" s="17" t="str">
        <f t="shared" si="2"/>
        <v/>
      </c>
      <c r="L15" s="17" t="str">
        <f>IF(K15="","",RANK(K15,$K$2:$K$57,0)+COUNTIF($K$2:K15,K15)-1)</f>
        <v/>
      </c>
    </row>
    <row r="16" spans="1:12" x14ac:dyDescent="0.35">
      <c r="A16" s="15">
        <v>15</v>
      </c>
      <c r="B16" s="15" t="s">
        <v>28</v>
      </c>
      <c r="C16" s="15" t="s">
        <v>120</v>
      </c>
      <c r="D16" s="15" t="s">
        <v>121</v>
      </c>
      <c r="E16" s="16"/>
      <c r="F16" s="16"/>
      <c r="G16" s="16"/>
      <c r="H16" s="16"/>
      <c r="I16" s="17" t="str">
        <f t="shared" si="0"/>
        <v/>
      </c>
      <c r="J16" s="17" t="str">
        <f t="shared" si="1"/>
        <v/>
      </c>
      <c r="K16" s="17" t="str">
        <f t="shared" si="2"/>
        <v/>
      </c>
      <c r="L16" s="17" t="str">
        <f>IF(K16="","",RANK(K16,$K$2:$K$57,0)+COUNTIF($K$2:K16,K16)-1)</f>
        <v/>
      </c>
    </row>
    <row r="17" spans="1:12" x14ac:dyDescent="0.35">
      <c r="A17" s="15">
        <v>16</v>
      </c>
      <c r="B17" s="15" t="s">
        <v>28</v>
      </c>
      <c r="C17" s="15" t="s">
        <v>122</v>
      </c>
      <c r="D17" s="15" t="s">
        <v>123</v>
      </c>
      <c r="E17" s="16"/>
      <c r="F17" s="16"/>
      <c r="G17" s="16"/>
      <c r="H17" s="16"/>
      <c r="I17" s="17" t="str">
        <f t="shared" si="0"/>
        <v/>
      </c>
      <c r="J17" s="17" t="str">
        <f t="shared" si="1"/>
        <v/>
      </c>
      <c r="K17" s="17" t="str">
        <f t="shared" si="2"/>
        <v/>
      </c>
      <c r="L17" s="17" t="str">
        <f>IF(K17="","",RANK(K17,$K$2:$K$57,0)+COUNTIF($K$2:K17,K17)-1)</f>
        <v/>
      </c>
    </row>
    <row r="18" spans="1:12" x14ac:dyDescent="0.35">
      <c r="A18" s="15">
        <v>17</v>
      </c>
      <c r="B18" s="15" t="s">
        <v>37</v>
      </c>
      <c r="C18" s="15" t="s">
        <v>124</v>
      </c>
      <c r="D18" s="15" t="s">
        <v>125</v>
      </c>
      <c r="E18" s="16"/>
      <c r="F18" s="16"/>
      <c r="G18" s="16"/>
      <c r="H18" s="16"/>
      <c r="I18" s="17" t="str">
        <f t="shared" si="0"/>
        <v/>
      </c>
      <c r="J18" s="17" t="str">
        <f t="shared" si="1"/>
        <v/>
      </c>
      <c r="K18" s="17" t="str">
        <f t="shared" si="2"/>
        <v/>
      </c>
      <c r="L18" s="17" t="str">
        <f>IF(K18="","",RANK(K18,$K$2:$K$57,0)+COUNTIF($K$2:K18,K18)-1)</f>
        <v/>
      </c>
    </row>
    <row r="19" spans="1:12" x14ac:dyDescent="0.35">
      <c r="A19" s="15">
        <v>18</v>
      </c>
      <c r="B19" s="15" t="s">
        <v>37</v>
      </c>
      <c r="C19" s="15" t="s">
        <v>124</v>
      </c>
      <c r="D19" s="15" t="s">
        <v>126</v>
      </c>
      <c r="E19" s="16"/>
      <c r="F19" s="16"/>
      <c r="G19" s="16"/>
      <c r="H19" s="16"/>
      <c r="I19" s="17" t="str">
        <f t="shared" si="0"/>
        <v/>
      </c>
      <c r="J19" s="17" t="str">
        <f t="shared" si="1"/>
        <v/>
      </c>
      <c r="K19" s="17" t="str">
        <f t="shared" si="2"/>
        <v/>
      </c>
      <c r="L19" s="17" t="str">
        <f>IF(K19="","",RANK(K19,$K$2:$K$57,0)+COUNTIF($K$2:K19,K19)-1)</f>
        <v/>
      </c>
    </row>
    <row r="20" spans="1:12" x14ac:dyDescent="0.35">
      <c r="A20" s="15">
        <v>19</v>
      </c>
      <c r="B20" s="15" t="s">
        <v>37</v>
      </c>
      <c r="C20" s="15" t="s">
        <v>127</v>
      </c>
      <c r="D20" s="15" t="s">
        <v>128</v>
      </c>
      <c r="E20" s="16"/>
      <c r="F20" s="16"/>
      <c r="G20" s="16"/>
      <c r="H20" s="16"/>
      <c r="I20" s="17" t="str">
        <f t="shared" si="0"/>
        <v/>
      </c>
      <c r="J20" s="17" t="str">
        <f t="shared" si="1"/>
        <v/>
      </c>
      <c r="K20" s="17" t="str">
        <f t="shared" si="2"/>
        <v/>
      </c>
      <c r="L20" s="17" t="str">
        <f>IF(K20="","",RANK(K20,$K$2:$K$57,0)+COUNTIF($K$2:K20,K20)-1)</f>
        <v/>
      </c>
    </row>
    <row r="21" spans="1:12" x14ac:dyDescent="0.35">
      <c r="A21" s="15">
        <v>20</v>
      </c>
      <c r="B21" s="15" t="s">
        <v>37</v>
      </c>
      <c r="C21" s="15" t="s">
        <v>127</v>
      </c>
      <c r="D21" s="15" t="s">
        <v>129</v>
      </c>
      <c r="E21" s="16"/>
      <c r="F21" s="16"/>
      <c r="G21" s="16"/>
      <c r="H21" s="16"/>
      <c r="I21" s="17" t="str">
        <f t="shared" si="0"/>
        <v/>
      </c>
      <c r="J21" s="17" t="str">
        <f t="shared" si="1"/>
        <v/>
      </c>
      <c r="K21" s="17" t="str">
        <f t="shared" si="2"/>
        <v/>
      </c>
      <c r="L21" s="17" t="str">
        <f>IF(K21="","",RANK(K21,$K$2:$K$57,0)+COUNTIF($K$2:K21,K21)-1)</f>
        <v/>
      </c>
    </row>
    <row r="22" spans="1:12" x14ac:dyDescent="0.35">
      <c r="A22" s="15">
        <v>21</v>
      </c>
      <c r="B22" s="15" t="s">
        <v>37</v>
      </c>
      <c r="C22" s="15" t="s">
        <v>58</v>
      </c>
      <c r="D22" s="15" t="s">
        <v>130</v>
      </c>
      <c r="E22" s="16"/>
      <c r="F22" s="16"/>
      <c r="G22" s="16"/>
      <c r="H22" s="16"/>
      <c r="I22" s="17" t="str">
        <f t="shared" si="0"/>
        <v/>
      </c>
      <c r="J22" s="17" t="str">
        <f t="shared" si="1"/>
        <v/>
      </c>
      <c r="K22" s="17" t="str">
        <f t="shared" si="2"/>
        <v/>
      </c>
      <c r="L22" s="17" t="str">
        <f>IF(K22="","",RANK(K22,$K$2:$K$57,0)+COUNTIF($K$2:K22,K22)-1)</f>
        <v/>
      </c>
    </row>
    <row r="23" spans="1:12" x14ac:dyDescent="0.35">
      <c r="A23" s="15">
        <v>22</v>
      </c>
      <c r="B23" s="15" t="s">
        <v>37</v>
      </c>
      <c r="C23" s="15" t="s">
        <v>131</v>
      </c>
      <c r="D23" s="15" t="s">
        <v>132</v>
      </c>
      <c r="E23" s="16"/>
      <c r="F23" s="16"/>
      <c r="G23" s="16"/>
      <c r="H23" s="16"/>
      <c r="I23" s="17" t="str">
        <f t="shared" si="0"/>
        <v/>
      </c>
      <c r="J23" s="17" t="str">
        <f t="shared" si="1"/>
        <v/>
      </c>
      <c r="K23" s="17" t="str">
        <f t="shared" si="2"/>
        <v/>
      </c>
      <c r="L23" s="17" t="str">
        <f>IF(K23="","",RANK(K23,$K$2:$K$57,0)+COUNTIF($K$2:K23,K23)-1)</f>
        <v/>
      </c>
    </row>
    <row r="24" spans="1:12" x14ac:dyDescent="0.35">
      <c r="A24" s="15">
        <v>23</v>
      </c>
      <c r="B24" s="15" t="s">
        <v>37</v>
      </c>
      <c r="C24" s="15" t="s">
        <v>133</v>
      </c>
      <c r="D24" s="15" t="s">
        <v>134</v>
      </c>
      <c r="E24" s="16"/>
      <c r="F24" s="16"/>
      <c r="G24" s="16"/>
      <c r="H24" s="16"/>
      <c r="I24" s="17" t="str">
        <f t="shared" si="0"/>
        <v/>
      </c>
      <c r="J24" s="17" t="str">
        <f t="shared" si="1"/>
        <v/>
      </c>
      <c r="K24" s="17" t="str">
        <f t="shared" si="2"/>
        <v/>
      </c>
      <c r="L24" s="17" t="str">
        <f>IF(K24="","",RANK(K24,$K$2:$K$57,0)+COUNTIF($K$2:K24,K24)-1)</f>
        <v/>
      </c>
    </row>
    <row r="25" spans="1:12" x14ac:dyDescent="0.35">
      <c r="A25" s="15">
        <v>24</v>
      </c>
      <c r="B25" s="15" t="s">
        <v>37</v>
      </c>
      <c r="C25" s="15" t="s">
        <v>135</v>
      </c>
      <c r="D25" s="15" t="s">
        <v>136</v>
      </c>
      <c r="E25" s="16"/>
      <c r="F25" s="16"/>
      <c r="G25" s="16"/>
      <c r="H25" s="16"/>
      <c r="I25" s="17" t="str">
        <f t="shared" si="0"/>
        <v/>
      </c>
      <c r="J25" s="17" t="str">
        <f t="shared" si="1"/>
        <v/>
      </c>
      <c r="K25" s="17" t="str">
        <f t="shared" si="2"/>
        <v/>
      </c>
      <c r="L25" s="17" t="str">
        <f>IF(K25="","",RANK(K25,$K$2:$K$57,0)+COUNTIF($K$2:K25,K25)-1)</f>
        <v/>
      </c>
    </row>
    <row r="26" spans="1:12" x14ac:dyDescent="0.35">
      <c r="A26" s="15">
        <v>25</v>
      </c>
      <c r="B26" s="15" t="s">
        <v>45</v>
      </c>
      <c r="C26" s="15" t="s">
        <v>137</v>
      </c>
      <c r="D26" s="15" t="s">
        <v>138</v>
      </c>
      <c r="E26" s="16"/>
      <c r="F26" s="16"/>
      <c r="G26" s="16"/>
      <c r="H26" s="16"/>
      <c r="I26" s="17" t="str">
        <f t="shared" si="0"/>
        <v/>
      </c>
      <c r="J26" s="17" t="str">
        <f t="shared" si="1"/>
        <v/>
      </c>
      <c r="K26" s="17" t="str">
        <f t="shared" si="2"/>
        <v/>
      </c>
      <c r="L26" s="17" t="str">
        <f>IF(K26="","",RANK(K26,$K$2:$K$57,0)+COUNTIF($K$2:K26,K26)-1)</f>
        <v/>
      </c>
    </row>
    <row r="27" spans="1:12" x14ac:dyDescent="0.35">
      <c r="A27" s="15">
        <v>26</v>
      </c>
      <c r="B27" s="15" t="s">
        <v>45</v>
      </c>
      <c r="C27" s="15" t="s">
        <v>139</v>
      </c>
      <c r="D27" s="15" t="s">
        <v>140</v>
      </c>
      <c r="E27" s="16"/>
      <c r="F27" s="16"/>
      <c r="G27" s="16"/>
      <c r="H27" s="16"/>
      <c r="I27" s="17" t="str">
        <f t="shared" si="0"/>
        <v/>
      </c>
      <c r="J27" s="17" t="str">
        <f t="shared" si="1"/>
        <v/>
      </c>
      <c r="K27" s="17" t="str">
        <f t="shared" si="2"/>
        <v/>
      </c>
      <c r="L27" s="17" t="str">
        <f>IF(K27="","",RANK(K27,$K$2:$K$57,0)+COUNTIF($K$2:K27,K27)-1)</f>
        <v/>
      </c>
    </row>
    <row r="28" spans="1:12" x14ac:dyDescent="0.35">
      <c r="A28" s="15">
        <v>27</v>
      </c>
      <c r="B28" s="15" t="s">
        <v>45</v>
      </c>
      <c r="C28" s="15" t="s">
        <v>141</v>
      </c>
      <c r="D28" s="15" t="s">
        <v>142</v>
      </c>
      <c r="E28" s="16"/>
      <c r="F28" s="16"/>
      <c r="G28" s="16"/>
      <c r="H28" s="16"/>
      <c r="I28" s="17" t="str">
        <f t="shared" si="0"/>
        <v/>
      </c>
      <c r="J28" s="17" t="str">
        <f t="shared" si="1"/>
        <v/>
      </c>
      <c r="K28" s="17" t="str">
        <f t="shared" si="2"/>
        <v/>
      </c>
      <c r="L28" s="17" t="str">
        <f>IF(K28="","",RANK(K28,$K$2:$K$57,0)+COUNTIF($K$2:K28,K28)-1)</f>
        <v/>
      </c>
    </row>
    <row r="29" spans="1:12" x14ac:dyDescent="0.35">
      <c r="A29" s="15">
        <v>28</v>
      </c>
      <c r="B29" s="15" t="s">
        <v>45</v>
      </c>
      <c r="C29" s="15" t="s">
        <v>143</v>
      </c>
      <c r="D29" s="15" t="s">
        <v>144</v>
      </c>
      <c r="E29" s="16"/>
      <c r="F29" s="16"/>
      <c r="G29" s="16"/>
      <c r="H29" s="16"/>
      <c r="I29" s="17" t="str">
        <f t="shared" si="0"/>
        <v/>
      </c>
      <c r="J29" s="17" t="str">
        <f t="shared" si="1"/>
        <v/>
      </c>
      <c r="K29" s="17" t="str">
        <f t="shared" si="2"/>
        <v/>
      </c>
      <c r="L29" s="17" t="str">
        <f>IF(K29="","",RANK(K29,$K$2:$K$57,0)+COUNTIF($K$2:K29,K29)-1)</f>
        <v/>
      </c>
    </row>
    <row r="30" spans="1:12" x14ac:dyDescent="0.35">
      <c r="A30" s="15">
        <v>29</v>
      </c>
      <c r="B30" s="15" t="s">
        <v>45</v>
      </c>
      <c r="C30" s="15" t="s">
        <v>145</v>
      </c>
      <c r="D30" s="15" t="s">
        <v>146</v>
      </c>
      <c r="E30" s="16"/>
      <c r="F30" s="16"/>
      <c r="G30" s="16"/>
      <c r="H30" s="16"/>
      <c r="I30" s="17" t="str">
        <f t="shared" si="0"/>
        <v/>
      </c>
      <c r="J30" s="17" t="str">
        <f t="shared" si="1"/>
        <v/>
      </c>
      <c r="K30" s="17" t="str">
        <f t="shared" si="2"/>
        <v/>
      </c>
      <c r="L30" s="17" t="str">
        <f>IF(K30="","",RANK(K30,$K$2:$K$57,0)+COUNTIF($K$2:K30,K30)-1)</f>
        <v/>
      </c>
    </row>
    <row r="31" spans="1:12" x14ac:dyDescent="0.35">
      <c r="A31" s="15">
        <v>30</v>
      </c>
      <c r="B31" s="15" t="s">
        <v>45</v>
      </c>
      <c r="C31" s="15" t="s">
        <v>147</v>
      </c>
      <c r="D31" s="15" t="s">
        <v>148</v>
      </c>
      <c r="E31" s="16"/>
      <c r="F31" s="16"/>
      <c r="G31" s="16"/>
      <c r="H31" s="16"/>
      <c r="I31" s="17" t="str">
        <f t="shared" si="0"/>
        <v/>
      </c>
      <c r="J31" s="17" t="str">
        <f t="shared" si="1"/>
        <v/>
      </c>
      <c r="K31" s="17" t="str">
        <f t="shared" si="2"/>
        <v/>
      </c>
      <c r="L31" s="17" t="str">
        <f>IF(K31="","",RANK(K31,$K$2:$K$57,0)+COUNTIF($K$2:K31,K31)-1)</f>
        <v/>
      </c>
    </row>
    <row r="32" spans="1:12" x14ac:dyDescent="0.35">
      <c r="A32" s="15">
        <v>31</v>
      </c>
      <c r="B32" s="15" t="s">
        <v>45</v>
      </c>
      <c r="C32" s="15" t="s">
        <v>149</v>
      </c>
      <c r="D32" s="15" t="s">
        <v>150</v>
      </c>
      <c r="E32" s="16"/>
      <c r="F32" s="16"/>
      <c r="G32" s="16"/>
      <c r="H32" s="16"/>
      <c r="I32" s="17" t="str">
        <f t="shared" si="0"/>
        <v/>
      </c>
      <c r="J32" s="17" t="str">
        <f t="shared" si="1"/>
        <v/>
      </c>
      <c r="K32" s="17" t="str">
        <f t="shared" si="2"/>
        <v/>
      </c>
      <c r="L32" s="17" t="str">
        <f>IF(K32="","",RANK(K32,$K$2:$K$57,0)+COUNTIF($K$2:K32,K32)-1)</f>
        <v/>
      </c>
    </row>
    <row r="33" spans="1:12" x14ac:dyDescent="0.35">
      <c r="A33" s="15">
        <v>32</v>
      </c>
      <c r="B33" s="15" t="s">
        <v>45</v>
      </c>
      <c r="C33" s="15" t="s">
        <v>151</v>
      </c>
      <c r="D33" s="15" t="s">
        <v>152</v>
      </c>
      <c r="E33" s="16"/>
      <c r="F33" s="16"/>
      <c r="G33" s="16"/>
      <c r="H33" s="16"/>
      <c r="I33" s="17" t="str">
        <f t="shared" si="0"/>
        <v/>
      </c>
      <c r="J33" s="17" t="str">
        <f t="shared" si="1"/>
        <v/>
      </c>
      <c r="K33" s="17" t="str">
        <f t="shared" si="2"/>
        <v/>
      </c>
      <c r="L33" s="17" t="str">
        <f>IF(K33="","",RANK(K33,$K$2:$K$57,0)+COUNTIF($K$2:K33,K33)-1)</f>
        <v/>
      </c>
    </row>
    <row r="34" spans="1:12" x14ac:dyDescent="0.35">
      <c r="A34" s="15">
        <v>33</v>
      </c>
      <c r="B34" s="15" t="s">
        <v>51</v>
      </c>
      <c r="C34" s="15" t="s">
        <v>153</v>
      </c>
      <c r="D34" s="15" t="s">
        <v>154</v>
      </c>
      <c r="E34" s="16"/>
      <c r="F34" s="16"/>
      <c r="G34" s="16"/>
      <c r="H34" s="16"/>
      <c r="I34" s="17" t="str">
        <f t="shared" ref="I34:I57" si="3">IF(E34="","",6-E34)</f>
        <v/>
      </c>
      <c r="J34" s="17" t="str">
        <f t="shared" ref="J34:J57" si="4">IF(G34="","",IF(G34="Alta",3,IF(G34="Media",2,IF(G34="Baja",1,0))))</f>
        <v/>
      </c>
      <c r="K34" s="17" t="str">
        <f t="shared" ref="K34:K65" si="5">IF(E34="","",I34*10+J34)</f>
        <v/>
      </c>
      <c r="L34" s="17" t="str">
        <f>IF(K34="","",RANK(K34,$K$2:$K$57,0)+COUNTIF($K$2:K34,K34)-1)</f>
        <v/>
      </c>
    </row>
    <row r="35" spans="1:12" x14ac:dyDescent="0.35">
      <c r="A35" s="15">
        <v>34</v>
      </c>
      <c r="B35" s="15" t="s">
        <v>51</v>
      </c>
      <c r="C35" s="15" t="s">
        <v>155</v>
      </c>
      <c r="D35" s="15" t="s">
        <v>156</v>
      </c>
      <c r="E35" s="16"/>
      <c r="F35" s="16"/>
      <c r="G35" s="16"/>
      <c r="H35" s="16"/>
      <c r="I35" s="17" t="str">
        <f t="shared" si="3"/>
        <v/>
      </c>
      <c r="J35" s="17" t="str">
        <f t="shared" si="4"/>
        <v/>
      </c>
      <c r="K35" s="17" t="str">
        <f t="shared" si="5"/>
        <v/>
      </c>
      <c r="L35" s="17" t="str">
        <f>IF(K35="","",RANK(K35,$K$2:$K$57,0)+COUNTIF($K$2:K35,K35)-1)</f>
        <v/>
      </c>
    </row>
    <row r="36" spans="1:12" x14ac:dyDescent="0.35">
      <c r="A36" s="15">
        <v>35</v>
      </c>
      <c r="B36" s="15" t="s">
        <v>51</v>
      </c>
      <c r="C36" s="15" t="s">
        <v>157</v>
      </c>
      <c r="D36" s="15" t="s">
        <v>158</v>
      </c>
      <c r="E36" s="16"/>
      <c r="F36" s="16"/>
      <c r="G36" s="16"/>
      <c r="H36" s="16"/>
      <c r="I36" s="17" t="str">
        <f t="shared" si="3"/>
        <v/>
      </c>
      <c r="J36" s="17" t="str">
        <f t="shared" si="4"/>
        <v/>
      </c>
      <c r="K36" s="17" t="str">
        <f t="shared" si="5"/>
        <v/>
      </c>
      <c r="L36" s="17" t="str">
        <f>IF(K36="","",RANK(K36,$K$2:$K$57,0)+COUNTIF($K$2:K36,K36)-1)</f>
        <v/>
      </c>
    </row>
    <row r="37" spans="1:12" x14ac:dyDescent="0.35">
      <c r="A37" s="15">
        <v>36</v>
      </c>
      <c r="B37" s="15" t="s">
        <v>51</v>
      </c>
      <c r="C37" s="15" t="s">
        <v>159</v>
      </c>
      <c r="D37" s="15" t="s">
        <v>160</v>
      </c>
      <c r="E37" s="16"/>
      <c r="F37" s="16"/>
      <c r="G37" s="16"/>
      <c r="H37" s="16"/>
      <c r="I37" s="17" t="str">
        <f t="shared" si="3"/>
        <v/>
      </c>
      <c r="J37" s="17" t="str">
        <f t="shared" si="4"/>
        <v/>
      </c>
      <c r="K37" s="17" t="str">
        <f t="shared" si="5"/>
        <v/>
      </c>
      <c r="L37" s="17" t="str">
        <f>IF(K37="","",RANK(K37,$K$2:$K$57,0)+COUNTIF($K$2:K37,K37)-1)</f>
        <v/>
      </c>
    </row>
    <row r="38" spans="1:12" x14ac:dyDescent="0.35">
      <c r="A38" s="15">
        <v>37</v>
      </c>
      <c r="B38" s="15" t="s">
        <v>51</v>
      </c>
      <c r="C38" s="15" t="s">
        <v>161</v>
      </c>
      <c r="D38" s="15" t="s">
        <v>162</v>
      </c>
      <c r="E38" s="16"/>
      <c r="F38" s="16"/>
      <c r="G38" s="16"/>
      <c r="H38" s="16"/>
      <c r="I38" s="17" t="str">
        <f t="shared" si="3"/>
        <v/>
      </c>
      <c r="J38" s="17" t="str">
        <f t="shared" si="4"/>
        <v/>
      </c>
      <c r="K38" s="17" t="str">
        <f t="shared" si="5"/>
        <v/>
      </c>
      <c r="L38" s="17" t="str">
        <f>IF(K38="","",RANK(K38,$K$2:$K$57,0)+COUNTIF($K$2:K38,K38)-1)</f>
        <v/>
      </c>
    </row>
    <row r="39" spans="1:12" x14ac:dyDescent="0.35">
      <c r="A39" s="15">
        <v>38</v>
      </c>
      <c r="B39" s="15" t="s">
        <v>51</v>
      </c>
      <c r="C39" s="15" t="s">
        <v>163</v>
      </c>
      <c r="D39" s="15" t="s">
        <v>164</v>
      </c>
      <c r="E39" s="16"/>
      <c r="F39" s="16"/>
      <c r="G39" s="16"/>
      <c r="H39" s="16"/>
      <c r="I39" s="17" t="str">
        <f t="shared" si="3"/>
        <v/>
      </c>
      <c r="J39" s="17" t="str">
        <f t="shared" si="4"/>
        <v/>
      </c>
      <c r="K39" s="17" t="str">
        <f t="shared" si="5"/>
        <v/>
      </c>
      <c r="L39" s="17" t="str">
        <f>IF(K39="","",RANK(K39,$K$2:$K$57,0)+COUNTIF($K$2:K39,K39)-1)</f>
        <v/>
      </c>
    </row>
    <row r="40" spans="1:12" x14ac:dyDescent="0.35">
      <c r="A40" s="15">
        <v>39</v>
      </c>
      <c r="B40" s="15" t="s">
        <v>51</v>
      </c>
      <c r="C40" s="15" t="s">
        <v>165</v>
      </c>
      <c r="D40" s="15" t="s">
        <v>166</v>
      </c>
      <c r="E40" s="16"/>
      <c r="F40" s="16"/>
      <c r="G40" s="16"/>
      <c r="H40" s="16"/>
      <c r="I40" s="17" t="str">
        <f t="shared" si="3"/>
        <v/>
      </c>
      <c r="J40" s="17" t="str">
        <f t="shared" si="4"/>
        <v/>
      </c>
      <c r="K40" s="17" t="str">
        <f t="shared" si="5"/>
        <v/>
      </c>
      <c r="L40" s="17" t="str">
        <f>IF(K40="","",RANK(K40,$K$2:$K$57,0)+COUNTIF($K$2:K40,K40)-1)</f>
        <v/>
      </c>
    </row>
    <row r="41" spans="1:12" x14ac:dyDescent="0.35">
      <c r="A41" s="15">
        <v>40</v>
      </c>
      <c r="B41" s="15" t="s">
        <v>51</v>
      </c>
      <c r="C41" s="15" t="s">
        <v>167</v>
      </c>
      <c r="D41" s="15" t="s">
        <v>168</v>
      </c>
      <c r="E41" s="16"/>
      <c r="F41" s="16"/>
      <c r="G41" s="16"/>
      <c r="H41" s="16"/>
      <c r="I41" s="17" t="str">
        <f t="shared" si="3"/>
        <v/>
      </c>
      <c r="J41" s="17" t="str">
        <f t="shared" si="4"/>
        <v/>
      </c>
      <c r="K41" s="17" t="str">
        <f t="shared" si="5"/>
        <v/>
      </c>
      <c r="L41" s="17" t="str">
        <f>IF(K41="","",RANK(K41,$K$2:$K$57,0)+COUNTIF($K$2:K41,K41)-1)</f>
        <v/>
      </c>
    </row>
    <row r="42" spans="1:12" x14ac:dyDescent="0.35">
      <c r="A42" s="15">
        <v>41</v>
      </c>
      <c r="B42" s="15" t="s">
        <v>55</v>
      </c>
      <c r="C42" s="15" t="s">
        <v>169</v>
      </c>
      <c r="D42" s="15" t="s">
        <v>170</v>
      </c>
      <c r="E42" s="16"/>
      <c r="F42" s="16"/>
      <c r="G42" s="16"/>
      <c r="H42" s="16"/>
      <c r="I42" s="17" t="str">
        <f t="shared" si="3"/>
        <v/>
      </c>
      <c r="J42" s="17" t="str">
        <f t="shared" si="4"/>
        <v/>
      </c>
      <c r="K42" s="17" t="str">
        <f t="shared" si="5"/>
        <v/>
      </c>
      <c r="L42" s="17" t="str">
        <f>IF(K42="","",RANK(K42,$K$2:$K$57,0)+COUNTIF($K$2:K42,K42)-1)</f>
        <v/>
      </c>
    </row>
    <row r="43" spans="1:12" x14ac:dyDescent="0.35">
      <c r="A43" s="15">
        <v>42</v>
      </c>
      <c r="B43" s="15" t="s">
        <v>55</v>
      </c>
      <c r="C43" s="15" t="s">
        <v>171</v>
      </c>
      <c r="D43" s="15" t="s">
        <v>172</v>
      </c>
      <c r="E43" s="16"/>
      <c r="F43" s="16"/>
      <c r="G43" s="16"/>
      <c r="H43" s="16"/>
      <c r="I43" s="17" t="str">
        <f t="shared" si="3"/>
        <v/>
      </c>
      <c r="J43" s="17" t="str">
        <f t="shared" si="4"/>
        <v/>
      </c>
      <c r="K43" s="17" t="str">
        <f t="shared" si="5"/>
        <v/>
      </c>
      <c r="L43" s="17" t="str">
        <f>IF(K43="","",RANK(K43,$K$2:$K$57,0)+COUNTIF($K$2:K43,K43)-1)</f>
        <v/>
      </c>
    </row>
    <row r="44" spans="1:12" x14ac:dyDescent="0.35">
      <c r="A44" s="15">
        <v>43</v>
      </c>
      <c r="B44" s="15" t="s">
        <v>55</v>
      </c>
      <c r="C44" s="15" t="s">
        <v>173</v>
      </c>
      <c r="D44" s="15" t="s">
        <v>174</v>
      </c>
      <c r="E44" s="16"/>
      <c r="F44" s="16"/>
      <c r="G44" s="16"/>
      <c r="H44" s="16"/>
      <c r="I44" s="17" t="str">
        <f t="shared" si="3"/>
        <v/>
      </c>
      <c r="J44" s="17" t="str">
        <f t="shared" si="4"/>
        <v/>
      </c>
      <c r="K44" s="17" t="str">
        <f t="shared" si="5"/>
        <v/>
      </c>
      <c r="L44" s="17" t="str">
        <f>IF(K44="","",RANK(K44,$K$2:$K$57,0)+COUNTIF($K$2:K44,K44)-1)</f>
        <v/>
      </c>
    </row>
    <row r="45" spans="1:12" x14ac:dyDescent="0.35">
      <c r="A45" s="15">
        <v>44</v>
      </c>
      <c r="B45" s="15" t="s">
        <v>55</v>
      </c>
      <c r="C45" s="15" t="s">
        <v>175</v>
      </c>
      <c r="D45" s="15" t="s">
        <v>176</v>
      </c>
      <c r="E45" s="16"/>
      <c r="F45" s="16"/>
      <c r="G45" s="16"/>
      <c r="H45" s="16"/>
      <c r="I45" s="17" t="str">
        <f t="shared" si="3"/>
        <v/>
      </c>
      <c r="J45" s="17" t="str">
        <f t="shared" si="4"/>
        <v/>
      </c>
      <c r="K45" s="17" t="str">
        <f t="shared" si="5"/>
        <v/>
      </c>
      <c r="L45" s="17" t="str">
        <f>IF(K45="","",RANK(K45,$K$2:$K$57,0)+COUNTIF($K$2:K45,K45)-1)</f>
        <v/>
      </c>
    </row>
    <row r="46" spans="1:12" x14ac:dyDescent="0.35">
      <c r="A46" s="15">
        <v>45</v>
      </c>
      <c r="B46" s="15" t="s">
        <v>55</v>
      </c>
      <c r="C46" s="15" t="s">
        <v>177</v>
      </c>
      <c r="D46" s="15" t="s">
        <v>178</v>
      </c>
      <c r="E46" s="16"/>
      <c r="F46" s="16"/>
      <c r="G46" s="16"/>
      <c r="H46" s="16"/>
      <c r="I46" s="17" t="str">
        <f t="shared" si="3"/>
        <v/>
      </c>
      <c r="J46" s="17" t="str">
        <f t="shared" si="4"/>
        <v/>
      </c>
      <c r="K46" s="17" t="str">
        <f t="shared" si="5"/>
        <v/>
      </c>
      <c r="L46" s="17" t="str">
        <f>IF(K46="","",RANK(K46,$K$2:$K$57,0)+COUNTIF($K$2:K46,K46)-1)</f>
        <v/>
      </c>
    </row>
    <row r="47" spans="1:12" x14ac:dyDescent="0.35">
      <c r="A47" s="15">
        <v>46</v>
      </c>
      <c r="B47" s="15" t="s">
        <v>55</v>
      </c>
      <c r="C47" s="15" t="s">
        <v>179</v>
      </c>
      <c r="D47" s="15" t="s">
        <v>180</v>
      </c>
      <c r="E47" s="16"/>
      <c r="F47" s="16"/>
      <c r="G47" s="16"/>
      <c r="H47" s="16"/>
      <c r="I47" s="17" t="str">
        <f t="shared" si="3"/>
        <v/>
      </c>
      <c r="J47" s="17" t="str">
        <f t="shared" si="4"/>
        <v/>
      </c>
      <c r="K47" s="17" t="str">
        <f t="shared" si="5"/>
        <v/>
      </c>
      <c r="L47" s="17" t="str">
        <f>IF(K47="","",RANK(K47,$K$2:$K$57,0)+COUNTIF($K$2:K47,K47)-1)</f>
        <v/>
      </c>
    </row>
    <row r="48" spans="1:12" x14ac:dyDescent="0.35">
      <c r="A48" s="15">
        <v>47</v>
      </c>
      <c r="B48" s="15" t="s">
        <v>55</v>
      </c>
      <c r="C48" s="15" t="s">
        <v>181</v>
      </c>
      <c r="D48" s="15" t="s">
        <v>182</v>
      </c>
      <c r="E48" s="16"/>
      <c r="F48" s="16"/>
      <c r="G48" s="16"/>
      <c r="H48" s="16"/>
      <c r="I48" s="17" t="str">
        <f t="shared" si="3"/>
        <v/>
      </c>
      <c r="J48" s="17" t="str">
        <f t="shared" si="4"/>
        <v/>
      </c>
      <c r="K48" s="17" t="str">
        <f t="shared" si="5"/>
        <v/>
      </c>
      <c r="L48" s="17" t="str">
        <f>IF(K48="","",RANK(K48,$K$2:$K$57,0)+COUNTIF($K$2:K48,K48)-1)</f>
        <v/>
      </c>
    </row>
    <row r="49" spans="1:12" x14ac:dyDescent="0.35">
      <c r="A49" s="15">
        <v>48</v>
      </c>
      <c r="B49" s="15" t="s">
        <v>55</v>
      </c>
      <c r="C49" s="15" t="s">
        <v>183</v>
      </c>
      <c r="D49" s="15" t="s">
        <v>184</v>
      </c>
      <c r="E49" s="16"/>
      <c r="F49" s="16"/>
      <c r="G49" s="16"/>
      <c r="H49" s="16"/>
      <c r="I49" s="17" t="str">
        <f t="shared" si="3"/>
        <v/>
      </c>
      <c r="J49" s="17" t="str">
        <f t="shared" si="4"/>
        <v/>
      </c>
      <c r="K49" s="17" t="str">
        <f t="shared" si="5"/>
        <v/>
      </c>
      <c r="L49" s="17" t="str">
        <f>IF(K49="","",RANK(K49,$K$2:$K$57,0)+COUNTIF($K$2:K49,K49)-1)</f>
        <v/>
      </c>
    </row>
    <row r="50" spans="1:12" x14ac:dyDescent="0.35">
      <c r="A50" s="15">
        <v>49</v>
      </c>
      <c r="B50" s="15" t="s">
        <v>59</v>
      </c>
      <c r="C50" s="15" t="s">
        <v>185</v>
      </c>
      <c r="D50" s="15" t="s">
        <v>186</v>
      </c>
      <c r="E50" s="16"/>
      <c r="F50" s="16"/>
      <c r="G50" s="16"/>
      <c r="H50" s="16"/>
      <c r="I50" s="17" t="str">
        <f t="shared" si="3"/>
        <v/>
      </c>
      <c r="J50" s="17" t="str">
        <f t="shared" si="4"/>
        <v/>
      </c>
      <c r="K50" s="17" t="str">
        <f t="shared" si="5"/>
        <v/>
      </c>
      <c r="L50" s="17" t="str">
        <f>IF(K50="","",RANK(K50,$K$2:$K$57,0)+COUNTIF($K$2:K50,K50)-1)</f>
        <v/>
      </c>
    </row>
    <row r="51" spans="1:12" x14ac:dyDescent="0.35">
      <c r="A51" s="15">
        <v>50</v>
      </c>
      <c r="B51" s="15" t="s">
        <v>59</v>
      </c>
      <c r="C51" s="15" t="s">
        <v>187</v>
      </c>
      <c r="D51" s="15" t="s">
        <v>188</v>
      </c>
      <c r="E51" s="16"/>
      <c r="F51" s="16"/>
      <c r="G51" s="16"/>
      <c r="H51" s="16"/>
      <c r="I51" s="17" t="str">
        <f t="shared" si="3"/>
        <v/>
      </c>
      <c r="J51" s="17" t="str">
        <f t="shared" si="4"/>
        <v/>
      </c>
      <c r="K51" s="17" t="str">
        <f t="shared" si="5"/>
        <v/>
      </c>
      <c r="L51" s="17" t="str">
        <f>IF(K51="","",RANK(K51,$K$2:$K$57,0)+COUNTIF($K$2:K51,K51)-1)</f>
        <v/>
      </c>
    </row>
    <row r="52" spans="1:12" x14ac:dyDescent="0.35">
      <c r="A52" s="15">
        <v>51</v>
      </c>
      <c r="B52" s="15" t="s">
        <v>59</v>
      </c>
      <c r="C52" s="15" t="s">
        <v>189</v>
      </c>
      <c r="D52" s="15" t="s">
        <v>190</v>
      </c>
      <c r="E52" s="16"/>
      <c r="F52" s="16"/>
      <c r="G52" s="16"/>
      <c r="H52" s="16"/>
      <c r="I52" s="17" t="str">
        <f t="shared" si="3"/>
        <v/>
      </c>
      <c r="J52" s="17" t="str">
        <f t="shared" si="4"/>
        <v/>
      </c>
      <c r="K52" s="17" t="str">
        <f t="shared" si="5"/>
        <v/>
      </c>
      <c r="L52" s="17" t="str">
        <f>IF(K52="","",RANK(K52,$K$2:$K$57,0)+COUNTIF($K$2:K52,K52)-1)</f>
        <v/>
      </c>
    </row>
    <row r="53" spans="1:12" x14ac:dyDescent="0.35">
      <c r="A53" s="15">
        <v>52</v>
      </c>
      <c r="B53" s="15" t="s">
        <v>59</v>
      </c>
      <c r="C53" s="15" t="s">
        <v>191</v>
      </c>
      <c r="D53" s="15" t="s">
        <v>192</v>
      </c>
      <c r="E53" s="16"/>
      <c r="F53" s="16"/>
      <c r="G53" s="16"/>
      <c r="H53" s="16"/>
      <c r="I53" s="17" t="str">
        <f t="shared" si="3"/>
        <v/>
      </c>
      <c r="J53" s="17" t="str">
        <f t="shared" si="4"/>
        <v/>
      </c>
      <c r="K53" s="17" t="str">
        <f t="shared" si="5"/>
        <v/>
      </c>
      <c r="L53" s="17" t="str">
        <f>IF(K53="","",RANK(K53,$K$2:$K$57,0)+COUNTIF($K$2:K53,K53)-1)</f>
        <v/>
      </c>
    </row>
    <row r="54" spans="1:12" x14ac:dyDescent="0.35">
      <c r="A54" s="15">
        <v>53</v>
      </c>
      <c r="B54" s="15" t="s">
        <v>59</v>
      </c>
      <c r="C54" s="15" t="s">
        <v>193</v>
      </c>
      <c r="D54" s="15" t="s">
        <v>194</v>
      </c>
      <c r="E54" s="16"/>
      <c r="F54" s="16"/>
      <c r="G54" s="16"/>
      <c r="H54" s="16"/>
      <c r="I54" s="17" t="str">
        <f t="shared" si="3"/>
        <v/>
      </c>
      <c r="J54" s="17" t="str">
        <f t="shared" si="4"/>
        <v/>
      </c>
      <c r="K54" s="17" t="str">
        <f t="shared" si="5"/>
        <v/>
      </c>
      <c r="L54" s="17" t="str">
        <f>IF(K54="","",RANK(K54,$K$2:$K$57,0)+COUNTIF($K$2:K54,K54)-1)</f>
        <v/>
      </c>
    </row>
    <row r="55" spans="1:12" x14ac:dyDescent="0.35">
      <c r="A55" s="15">
        <v>54</v>
      </c>
      <c r="B55" s="15" t="s">
        <v>59</v>
      </c>
      <c r="C55" s="15" t="s">
        <v>195</v>
      </c>
      <c r="D55" s="15" t="s">
        <v>196</v>
      </c>
      <c r="E55" s="16"/>
      <c r="F55" s="16"/>
      <c r="G55" s="16"/>
      <c r="H55" s="16"/>
      <c r="I55" s="17" t="str">
        <f t="shared" si="3"/>
        <v/>
      </c>
      <c r="J55" s="17" t="str">
        <f t="shared" si="4"/>
        <v/>
      </c>
      <c r="K55" s="17" t="str">
        <f t="shared" si="5"/>
        <v/>
      </c>
      <c r="L55" s="17" t="str">
        <f>IF(K55="","",RANK(K55,$K$2:$K$57,0)+COUNTIF($K$2:K55,K55)-1)</f>
        <v/>
      </c>
    </row>
    <row r="56" spans="1:12" x14ac:dyDescent="0.35">
      <c r="A56" s="15">
        <v>55</v>
      </c>
      <c r="B56" s="15" t="s">
        <v>59</v>
      </c>
      <c r="C56" s="15" t="s">
        <v>197</v>
      </c>
      <c r="D56" s="15" t="s">
        <v>198</v>
      </c>
      <c r="E56" s="16"/>
      <c r="F56" s="16"/>
      <c r="G56" s="16"/>
      <c r="H56" s="16"/>
      <c r="I56" s="17" t="str">
        <f t="shared" si="3"/>
        <v/>
      </c>
      <c r="J56" s="17" t="str">
        <f t="shared" si="4"/>
        <v/>
      </c>
      <c r="K56" s="17" t="str">
        <f t="shared" si="5"/>
        <v/>
      </c>
      <c r="L56" s="17" t="str">
        <f>IF(K56="","",RANK(K56,$K$2:$K$57,0)+COUNTIF($K$2:K56,K56)-1)</f>
        <v/>
      </c>
    </row>
    <row r="57" spans="1:12" x14ac:dyDescent="0.35">
      <c r="A57" s="15">
        <v>56</v>
      </c>
      <c r="B57" s="15" t="s">
        <v>59</v>
      </c>
      <c r="C57" s="15" t="s">
        <v>199</v>
      </c>
      <c r="D57" s="15" t="s">
        <v>200</v>
      </c>
      <c r="E57" s="16"/>
      <c r="F57" s="16"/>
      <c r="G57" s="16"/>
      <c r="H57" s="16"/>
      <c r="I57" s="17" t="str">
        <f t="shared" si="3"/>
        <v/>
      </c>
      <c r="J57" s="17" t="str">
        <f t="shared" si="4"/>
        <v/>
      </c>
      <c r="K57" s="17" t="str">
        <f t="shared" si="5"/>
        <v/>
      </c>
      <c r="L57" s="17" t="str">
        <f>IF(K57="","",RANK(K57,$K$2:$K$57,0)+COUNTIF($K$2:K57,K57)-1)</f>
        <v/>
      </c>
    </row>
  </sheetData>
  <conditionalFormatting sqref="E2:E57">
    <cfRule type="cellIs" dxfId="7" priority="1" operator="equal">
      <formula>1</formula>
    </cfRule>
    <cfRule type="cellIs" dxfId="6" priority="2" operator="equal">
      <formula>2</formula>
    </cfRule>
    <cfRule type="cellIs" dxfId="5" priority="3" operator="equal">
      <formula>3</formula>
    </cfRule>
    <cfRule type="cellIs" dxfId="4" priority="4" operator="equal">
      <formula>4</formula>
    </cfRule>
    <cfRule type="cellIs" dxfId="3" priority="5" operator="equal">
      <formula>5</formula>
    </cfRule>
  </conditionalFormatting>
  <conditionalFormatting sqref="K2:K57">
    <cfRule type="colorScale" priority="6">
      <colorScale>
        <cfvo type="min"/>
        <cfvo type="percentile" val="50"/>
        <cfvo type="max"/>
        <color rgb="FFE57373"/>
        <color rgb="FFFFF176"/>
        <color rgb="FF81C784"/>
      </colorScale>
    </cfRule>
  </conditionalFormatting>
  <dataValidations count="3">
    <dataValidation type="list" allowBlank="1" sqref="E2:E57" xr:uid="{00000000-0002-0000-0200-000000000000}">
      <formula1>Puntuaciones</formula1>
    </dataValidation>
    <dataValidation type="list" allowBlank="1" sqref="G2:G57" xr:uid="{00000000-0002-0000-0200-000001000000}">
      <formula1>Prioridades</formula1>
    </dataValidation>
    <dataValidation type="list" allowBlank="1" sqref="H2:H57" xr:uid="{00000000-0002-0000-0200-000002000000}">
      <formula1>Responsables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showGridLines="0" workbookViewId="0">
      <selection sqref="A1:N2"/>
    </sheetView>
  </sheetViews>
  <sheetFormatPr baseColWidth="10" defaultColWidth="8.7265625" defaultRowHeight="14.5" x14ac:dyDescent="0.35"/>
  <cols>
    <col min="1" max="1" width="28" customWidth="1"/>
    <col min="2" max="3" width="14" customWidth="1"/>
    <col min="4" max="4" width="20" customWidth="1"/>
    <col min="5" max="5" width="14" customWidth="1"/>
    <col min="6" max="6" width="42" customWidth="1"/>
    <col min="7" max="7" width="28" customWidth="1"/>
    <col min="8" max="8" width="12" customWidth="1"/>
    <col min="9" max="9" width="16" customWidth="1"/>
    <col min="10" max="10" width="14" customWidth="1"/>
    <col min="11" max="14" width="12" customWidth="1"/>
  </cols>
  <sheetData>
    <row r="1" spans="1:14" x14ac:dyDescent="0.35">
      <c r="A1" s="22" t="s">
        <v>201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4" spans="1:14" x14ac:dyDescent="0.35">
      <c r="A4" s="18" t="s">
        <v>202</v>
      </c>
      <c r="B4" s="10"/>
      <c r="C4" s="18" t="s">
        <v>203</v>
      </c>
      <c r="D4" s="10"/>
      <c r="E4" s="18" t="s">
        <v>204</v>
      </c>
      <c r="F4" s="10"/>
      <c r="G4" s="18" t="s">
        <v>6</v>
      </c>
      <c r="H4" s="10"/>
      <c r="I4" s="18" t="s">
        <v>205</v>
      </c>
      <c r="J4" s="10"/>
      <c r="K4" s="18" t="s">
        <v>206</v>
      </c>
      <c r="L4" s="10"/>
      <c r="M4" s="18" t="s">
        <v>207</v>
      </c>
      <c r="N4" s="10"/>
    </row>
    <row r="5" spans="1:14" x14ac:dyDescent="0.35">
      <c r="A5" s="19" t="str">
        <f>IF(Inicio!B5="","",Inicio!B5)</f>
        <v/>
      </c>
      <c r="B5" s="19"/>
      <c r="C5" s="19" t="str">
        <f>IF(COUNT(Evaluacion!E2:E57)=0,"",SUM(Evaluacion!E2:E57))</f>
        <v/>
      </c>
      <c r="D5" s="19"/>
      <c r="E5" s="20" t="str">
        <f>IF(COUNT(Evaluacion!E2:E57)=0,"",AVERAGEIF(Evaluacion!E2:E57,"&gt;0"))</f>
        <v/>
      </c>
      <c r="F5" s="19"/>
      <c r="G5" s="19" t="str">
        <f>IF(COUNT(Evaluacion!E2:E57)=0,"Sin captura",IF(C5&lt;=112,"Nivel crítico",IF(C5&lt;=168,"Nivel frágil",IF(C5&lt;=224,"Nivel funcional con brechas importantes",IF(C5&lt;=280,"Nivel estructurado","Nivel consolidado")))))</f>
        <v>Sin captura</v>
      </c>
      <c r="H5" s="19"/>
      <c r="I5" s="19" t="str">
        <f>IF(COUNT(Evaluacion!E2:E57)=0,"",COUNTIF(Evaluacion!E2:E57,"&lt;=2")-COUNTBLANK(Evaluacion!E2:E57))</f>
        <v/>
      </c>
      <c r="J5" s="19"/>
      <c r="K5" s="19" t="str">
        <f>IF(COUNT(B11:B17)=0,"",INDEX(A11:A17,MATCH(MIN(B11:B17),B11:B17,0)))</f>
        <v/>
      </c>
      <c r="L5" s="19"/>
      <c r="M5" s="19" t="str">
        <f>IF(COUNT(B11:B17)=0,"",INDEX(A11:A17,MATCH(MAX(B11:B17),B11:B17,0)))</f>
        <v/>
      </c>
      <c r="N5" s="19"/>
    </row>
    <row r="10" spans="1:14" x14ac:dyDescent="0.35">
      <c r="A10" s="14" t="s">
        <v>9</v>
      </c>
      <c r="B10" s="14" t="s">
        <v>208</v>
      </c>
      <c r="C10" s="14" t="s">
        <v>12</v>
      </c>
      <c r="D10" s="14" t="s">
        <v>6</v>
      </c>
      <c r="E10" s="14" t="s">
        <v>203</v>
      </c>
      <c r="G10" s="14" t="s">
        <v>209</v>
      </c>
      <c r="H10" s="14" t="s">
        <v>9</v>
      </c>
      <c r="I10" s="14" t="s">
        <v>2</v>
      </c>
      <c r="K10" s="14" t="s">
        <v>12</v>
      </c>
      <c r="L10" s="14" t="s">
        <v>210</v>
      </c>
    </row>
    <row r="11" spans="1:14" x14ac:dyDescent="0.35">
      <c r="A11" s="19" t="s">
        <v>19</v>
      </c>
      <c r="B11" s="20" t="str">
        <f>IF(COUNTIFS(Evaluacion!$B$2:$B$57,A11,Evaluacion!$E$2:$E$57,"&gt;0")=0,"",AVERAGEIFS(Evaluacion!$E$2:$E$57,Evaluacion!$B$2:$B$57,A11,Evaluacion!$E$2:$E$57,"&gt;0"))</f>
        <v/>
      </c>
      <c r="C11" s="19" t="str">
        <f t="shared" ref="C11:C17" si="0">IF(B11="","",IF(B11&lt;2.5,"Rojo",IF(B11&lt;3.5,"Amarillo","Verde")))</f>
        <v/>
      </c>
      <c r="D11" s="19" t="str">
        <f t="shared" ref="D11:D17" si="1">IF(B11="","",IF(B11&lt;2.5,"Crítico",IF(B11&lt;3.5,"En desarrollo","Sólido")))</f>
        <v/>
      </c>
      <c r="E11" s="19" t="str">
        <f>IF(COUNTIFS(Evaluacion!$B$2:$B$57,A11,Evaluacion!$E$2:$E$57,"&gt;0")=0,"",SUMIFS(Evaluacion!$E$2:$E$57,Evaluacion!$B$2:$B$57,A11))</f>
        <v/>
      </c>
      <c r="G11" s="7" t="str">
        <f>IFERROR(INDEX(Evaluacion!$D$2:$D$57,MATCH(ROWS($G$11:G11),Evaluacion!$L$2:$L$57,0)),"")</f>
        <v/>
      </c>
      <c r="H11" s="7" t="str">
        <f>IFERROR(INDEX(Evaluacion!$B$2:$B$57,MATCH(ROWS($G$11:G11),Evaluacion!$L$2:$L$57,0)),"")</f>
        <v/>
      </c>
      <c r="I11" s="7" t="str">
        <f>IFERROR(INDEX(Evaluacion!$E$2:$E$57,MATCH(ROWS($G$11:G11),Evaluacion!$L$2:$L$57,0)),"")</f>
        <v/>
      </c>
      <c r="K11" t="s">
        <v>21</v>
      </c>
      <c r="L11">
        <f>COUNTIF(C11:C17,K11)</f>
        <v>0</v>
      </c>
    </row>
    <row r="12" spans="1:14" x14ac:dyDescent="0.35">
      <c r="A12" s="19" t="s">
        <v>28</v>
      </c>
      <c r="B12" s="20" t="str">
        <f>IF(COUNTIFS(Evaluacion!$B$2:$B$57,A12,Evaluacion!$E$2:$E$57,"&gt;0")=0,"",AVERAGEIFS(Evaluacion!$E$2:$E$57,Evaluacion!$B$2:$B$57,A12,Evaluacion!$E$2:$E$57,"&gt;0"))</f>
        <v/>
      </c>
      <c r="C12" s="19" t="str">
        <f t="shared" si="0"/>
        <v/>
      </c>
      <c r="D12" s="19" t="str">
        <f t="shared" si="1"/>
        <v/>
      </c>
      <c r="E12" s="19" t="str">
        <f>IF(COUNTIFS(Evaluacion!$B$2:$B$57,A12,Evaluacion!$E$2:$E$57,"&gt;0")=0,"",SUMIFS(Evaluacion!$E$2:$E$57,Evaluacion!$B$2:$B$57,A12))</f>
        <v/>
      </c>
      <c r="G12" s="7" t="str">
        <f>IFERROR(INDEX(Evaluacion!$D$2:$D$57,MATCH(ROWS($G$11:G12),Evaluacion!$L$2:$L$57,0)),"")</f>
        <v/>
      </c>
      <c r="H12" s="7" t="str">
        <f>IFERROR(INDEX(Evaluacion!$B$2:$B$57,MATCH(ROWS($G$11:G12),Evaluacion!$L$2:$L$57,0)),"")</f>
        <v/>
      </c>
      <c r="I12" s="7" t="str">
        <f>IFERROR(INDEX(Evaluacion!$E$2:$E$57,MATCH(ROWS($G$11:G12),Evaluacion!$L$2:$L$57,0)),"")</f>
        <v/>
      </c>
      <c r="K12" t="s">
        <v>30</v>
      </c>
      <c r="L12">
        <f>COUNTIF(C11:C17,K12)</f>
        <v>0</v>
      </c>
    </row>
    <row r="13" spans="1:14" x14ac:dyDescent="0.35">
      <c r="A13" s="19" t="s">
        <v>37</v>
      </c>
      <c r="B13" s="20" t="str">
        <f>IF(COUNTIFS(Evaluacion!$B$2:$B$57,A13,Evaluacion!$E$2:$E$57,"&gt;0")=0,"",AVERAGEIFS(Evaluacion!$E$2:$E$57,Evaluacion!$B$2:$B$57,A13,Evaluacion!$E$2:$E$57,"&gt;0"))</f>
        <v/>
      </c>
      <c r="C13" s="19" t="str">
        <f t="shared" si="0"/>
        <v/>
      </c>
      <c r="D13" s="19" t="str">
        <f t="shared" si="1"/>
        <v/>
      </c>
      <c r="E13" s="19" t="str">
        <f>IF(COUNTIFS(Evaluacion!$B$2:$B$57,A13,Evaluacion!$E$2:$E$57,"&gt;0")=0,"",SUMIFS(Evaluacion!$E$2:$E$57,Evaluacion!$B$2:$B$57,A13))</f>
        <v/>
      </c>
      <c r="G13" s="7" t="str">
        <f>IFERROR(INDEX(Evaluacion!$D$2:$D$57,MATCH(ROWS($G$11:G13),Evaluacion!$L$2:$L$57,0)),"")</f>
        <v/>
      </c>
      <c r="H13" s="7" t="str">
        <f>IFERROR(INDEX(Evaluacion!$B$2:$B$57,MATCH(ROWS($G$11:G13),Evaluacion!$L$2:$L$57,0)),"")</f>
        <v/>
      </c>
      <c r="I13" s="7" t="str">
        <f>IFERROR(INDEX(Evaluacion!$E$2:$E$57,MATCH(ROWS($G$11:G13),Evaluacion!$L$2:$L$57,0)),"")</f>
        <v/>
      </c>
      <c r="K13" t="s">
        <v>39</v>
      </c>
      <c r="L13">
        <f>COUNTIF(C11:C17,K13)</f>
        <v>0</v>
      </c>
    </row>
    <row r="14" spans="1:14" x14ac:dyDescent="0.35">
      <c r="A14" s="19" t="s">
        <v>45</v>
      </c>
      <c r="B14" s="20" t="str">
        <f>IF(COUNTIFS(Evaluacion!$B$2:$B$57,A14,Evaluacion!$E$2:$E$57,"&gt;0")=0,"",AVERAGEIFS(Evaluacion!$E$2:$E$57,Evaluacion!$B$2:$B$57,A14,Evaluacion!$E$2:$E$57,"&gt;0"))</f>
        <v/>
      </c>
      <c r="C14" s="19" t="str">
        <f t="shared" si="0"/>
        <v/>
      </c>
      <c r="D14" s="19" t="str">
        <f t="shared" si="1"/>
        <v/>
      </c>
      <c r="E14" s="19" t="str">
        <f>IF(COUNTIFS(Evaluacion!$B$2:$B$57,A14,Evaluacion!$E$2:$E$57,"&gt;0")=0,"",SUMIFS(Evaluacion!$E$2:$E$57,Evaluacion!$B$2:$B$57,A14))</f>
        <v/>
      </c>
      <c r="G14" s="7" t="str">
        <f>IFERROR(INDEX(Evaluacion!$D$2:$D$57,MATCH(ROWS($G$11:G14),Evaluacion!$L$2:$L$57,0)),"")</f>
        <v/>
      </c>
      <c r="H14" s="7" t="str">
        <f>IFERROR(INDEX(Evaluacion!$B$2:$B$57,MATCH(ROWS($G$11:G14),Evaluacion!$L$2:$L$57,0)),"")</f>
        <v/>
      </c>
      <c r="I14" s="7" t="str">
        <f>IFERROR(INDEX(Evaluacion!$E$2:$E$57,MATCH(ROWS($G$11:G14),Evaluacion!$L$2:$L$57,0)),"")</f>
        <v/>
      </c>
    </row>
    <row r="15" spans="1:14" x14ac:dyDescent="0.35">
      <c r="A15" s="19" t="s">
        <v>51</v>
      </c>
      <c r="B15" s="20" t="str">
        <f>IF(COUNTIFS(Evaluacion!$B$2:$B$57,A15,Evaluacion!$E$2:$E$57,"&gt;0")=0,"",AVERAGEIFS(Evaluacion!$E$2:$E$57,Evaluacion!$B$2:$B$57,A15,Evaluacion!$E$2:$E$57,"&gt;0"))</f>
        <v/>
      </c>
      <c r="C15" s="19" t="str">
        <f t="shared" si="0"/>
        <v/>
      </c>
      <c r="D15" s="19" t="str">
        <f t="shared" si="1"/>
        <v/>
      </c>
      <c r="E15" s="19" t="str">
        <f>IF(COUNTIFS(Evaluacion!$B$2:$B$57,A15,Evaluacion!$E$2:$E$57,"&gt;0")=0,"",SUMIFS(Evaluacion!$E$2:$E$57,Evaluacion!$B$2:$B$57,A15))</f>
        <v/>
      </c>
      <c r="G15" s="7" t="str">
        <f>IFERROR(INDEX(Evaluacion!$D$2:$D$57,MATCH(ROWS($G$11:G15),Evaluacion!$L$2:$L$57,0)),"")</f>
        <v/>
      </c>
      <c r="H15" s="7" t="str">
        <f>IFERROR(INDEX(Evaluacion!$B$2:$B$57,MATCH(ROWS($G$11:G15),Evaluacion!$L$2:$L$57,0)),"")</f>
        <v/>
      </c>
      <c r="I15" s="7" t="str">
        <f>IFERROR(INDEX(Evaluacion!$E$2:$E$57,MATCH(ROWS($G$11:G15),Evaluacion!$L$2:$L$57,0)),"")</f>
        <v/>
      </c>
    </row>
    <row r="16" spans="1:14" x14ac:dyDescent="0.35">
      <c r="A16" s="19" t="s">
        <v>55</v>
      </c>
      <c r="B16" s="20" t="str">
        <f>IF(COUNTIFS(Evaluacion!$B$2:$B$57,A16,Evaluacion!$E$2:$E$57,"&gt;0")=0,"",AVERAGEIFS(Evaluacion!$E$2:$E$57,Evaluacion!$B$2:$B$57,A16,Evaluacion!$E$2:$E$57,"&gt;0"))</f>
        <v/>
      </c>
      <c r="C16" s="19" t="str">
        <f t="shared" si="0"/>
        <v/>
      </c>
      <c r="D16" s="19" t="str">
        <f t="shared" si="1"/>
        <v/>
      </c>
      <c r="E16" s="19" t="str">
        <f>IF(COUNTIFS(Evaluacion!$B$2:$B$57,A16,Evaluacion!$E$2:$E$57,"&gt;0")=0,"",SUMIFS(Evaluacion!$E$2:$E$57,Evaluacion!$B$2:$B$57,A16))</f>
        <v/>
      </c>
    </row>
    <row r="17" spans="1:5" x14ac:dyDescent="0.35">
      <c r="A17" s="19" t="s">
        <v>59</v>
      </c>
      <c r="B17" s="20" t="str">
        <f>IF(COUNTIFS(Evaluacion!$B$2:$B$57,A17,Evaluacion!$E$2:$E$57,"&gt;0")=0,"",AVERAGEIFS(Evaluacion!$E$2:$E$57,Evaluacion!$B$2:$B$57,A17,Evaluacion!$E$2:$E$57,"&gt;0"))</f>
        <v/>
      </c>
      <c r="C17" s="19" t="str">
        <f t="shared" si="0"/>
        <v/>
      </c>
      <c r="D17" s="19" t="str">
        <f t="shared" si="1"/>
        <v/>
      </c>
      <c r="E17" s="19" t="str">
        <f>IF(COUNTIFS(Evaluacion!$B$2:$B$57,A17,Evaluacion!$E$2:$E$57,"&gt;0")=0,"",SUMIFS(Evaluacion!$E$2:$E$57,Evaluacion!$B$2:$B$57,A17))</f>
        <v/>
      </c>
    </row>
    <row r="19" spans="1:5" x14ac:dyDescent="0.35">
      <c r="A19" s="35" t="s">
        <v>211</v>
      </c>
      <c r="B19" s="28"/>
      <c r="C19" s="28"/>
      <c r="D19" s="28"/>
      <c r="E19" s="29"/>
    </row>
    <row r="20" spans="1:5" x14ac:dyDescent="0.35">
      <c r="A20" s="30"/>
      <c r="B20" s="23"/>
      <c r="C20" s="23"/>
      <c r="D20" s="23"/>
      <c r="E20" s="31"/>
    </row>
    <row r="21" spans="1:5" x14ac:dyDescent="0.35">
      <c r="A21" s="30"/>
      <c r="B21" s="23"/>
      <c r="C21" s="23"/>
      <c r="D21" s="23"/>
      <c r="E21" s="31"/>
    </row>
    <row r="22" spans="1:5" x14ac:dyDescent="0.35">
      <c r="A22" s="30"/>
      <c r="B22" s="23"/>
      <c r="C22" s="23"/>
      <c r="D22" s="23"/>
      <c r="E22" s="31"/>
    </row>
    <row r="23" spans="1:5" x14ac:dyDescent="0.35">
      <c r="A23" s="32"/>
      <c r="B23" s="33"/>
      <c r="C23" s="33"/>
      <c r="D23" s="33"/>
      <c r="E23" s="34"/>
    </row>
  </sheetData>
  <mergeCells count="2">
    <mergeCell ref="A1:N2"/>
    <mergeCell ref="A19:E23"/>
  </mergeCells>
  <conditionalFormatting sqref="B11:B17">
    <cfRule type="colorScale" priority="1">
      <colorScale>
        <cfvo type="num" val="1"/>
        <cfvo type="num" val="3"/>
        <cfvo type="num" val="5"/>
        <color rgb="FFE57373"/>
        <color rgb="FFFFF176"/>
        <color rgb="FF81C784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showGridLines="0" workbookViewId="0">
      <selection sqref="A1:F2"/>
    </sheetView>
  </sheetViews>
  <sheetFormatPr baseColWidth="10" defaultColWidth="8.7265625" defaultRowHeight="14.5" x14ac:dyDescent="0.35"/>
  <cols>
    <col min="1" max="1" width="28" customWidth="1"/>
    <col min="2" max="3" width="16" customWidth="1"/>
    <col min="4" max="4" width="12" customWidth="1"/>
    <col min="5" max="5" width="14" customWidth="1"/>
    <col min="6" max="6" width="52" customWidth="1"/>
  </cols>
  <sheetData>
    <row r="1" spans="1:6" x14ac:dyDescent="0.35">
      <c r="A1" s="22" t="s">
        <v>212</v>
      </c>
      <c r="B1" s="23"/>
      <c r="C1" s="23"/>
      <c r="D1" s="23"/>
      <c r="E1" s="23"/>
      <c r="F1" s="23"/>
    </row>
    <row r="2" spans="1:6" x14ac:dyDescent="0.35">
      <c r="A2" s="23"/>
      <c r="B2" s="23"/>
      <c r="C2" s="23"/>
      <c r="D2" s="23"/>
      <c r="E2" s="23"/>
      <c r="F2" s="23"/>
    </row>
    <row r="4" spans="1:6" x14ac:dyDescent="0.35">
      <c r="A4" s="14" t="s">
        <v>9</v>
      </c>
      <c r="B4" s="14" t="s">
        <v>213</v>
      </c>
      <c r="C4" s="14" t="s">
        <v>10</v>
      </c>
      <c r="D4" s="14" t="s">
        <v>214</v>
      </c>
      <c r="E4" s="14" t="s">
        <v>215</v>
      </c>
      <c r="F4" s="14" t="s">
        <v>11</v>
      </c>
    </row>
    <row r="5" spans="1:6" ht="26" x14ac:dyDescent="0.35">
      <c r="A5" s="19" t="s">
        <v>19</v>
      </c>
      <c r="B5" s="19" t="str">
        <f>IF(Resultados!B11="","",Resultados!B11)</f>
        <v/>
      </c>
      <c r="C5" s="19">
        <f>Catalogos!P4</f>
        <v>4</v>
      </c>
      <c r="D5" s="20" t="str">
        <f t="shared" ref="D5:D11" si="0">IF(OR(B5="",C5=""),"",MAX(C5-B5,0))</f>
        <v/>
      </c>
      <c r="E5" s="19" t="str">
        <f t="shared" ref="E5:E11" si="1">IF(D5="","",IF(D5&gt;1.5,"Alta",IF(D5&gt;=0.8,"Media","Baja")))</f>
        <v/>
      </c>
      <c r="F5" s="19" t="str">
        <f>Catalogos!Q4</f>
        <v>Definir objetivos, prioridades y rutina mensual de revisión directiva.</v>
      </c>
    </row>
    <row r="6" spans="1:6" x14ac:dyDescent="0.35">
      <c r="A6" s="19" t="s">
        <v>28</v>
      </c>
      <c r="B6" s="19" t="str">
        <f>IF(Resultados!B12="","",Resultados!B12)</f>
        <v/>
      </c>
      <c r="C6" s="19">
        <f>Catalogos!P5</f>
        <v>4</v>
      </c>
      <c r="D6" s="20" t="str">
        <f t="shared" si="0"/>
        <v/>
      </c>
      <c r="E6" s="19" t="str">
        <f t="shared" si="1"/>
        <v/>
      </c>
      <c r="F6" s="19" t="str">
        <f>Catalogos!Q5</f>
        <v>Clarificar roles, responsables y líneas de decisión por área.</v>
      </c>
    </row>
    <row r="7" spans="1:6" ht="26" x14ac:dyDescent="0.35">
      <c r="A7" s="19" t="s">
        <v>37</v>
      </c>
      <c r="B7" s="19" t="str">
        <f>IF(Resultados!B13="","",Resultados!B13)</f>
        <v/>
      </c>
      <c r="C7" s="19">
        <f>Catalogos!P6</f>
        <v>4</v>
      </c>
      <c r="D7" s="20" t="str">
        <f t="shared" si="0"/>
        <v/>
      </c>
      <c r="E7" s="19" t="str">
        <f t="shared" si="1"/>
        <v/>
      </c>
      <c r="F7" s="19" t="str">
        <f>Catalogos!Q6</f>
        <v>Documentar procesos críticos y establecer puntos de control básicos.</v>
      </c>
    </row>
    <row r="8" spans="1:6" ht="26" x14ac:dyDescent="0.35">
      <c r="A8" s="19" t="s">
        <v>45</v>
      </c>
      <c r="B8" s="19" t="str">
        <f>IF(Resultados!B14="","",Resultados!B14)</f>
        <v/>
      </c>
      <c r="C8" s="19">
        <f>Catalogos!P7</f>
        <v>4</v>
      </c>
      <c r="D8" s="20" t="str">
        <f t="shared" si="0"/>
        <v/>
      </c>
      <c r="E8" s="19" t="str">
        <f t="shared" si="1"/>
        <v/>
      </c>
      <c r="F8" s="19" t="str">
        <f>Catalogos!Q7</f>
        <v>Implementar tablero de indicadores y reunión semanal de seguimiento.</v>
      </c>
    </row>
    <row r="9" spans="1:6" x14ac:dyDescent="0.35">
      <c r="A9" s="19" t="s">
        <v>51</v>
      </c>
      <c r="B9" s="19" t="str">
        <f>IF(Resultados!B15="","",Resultados!B15)</f>
        <v/>
      </c>
      <c r="C9" s="19">
        <f>Catalogos!P8</f>
        <v>4</v>
      </c>
      <c r="D9" s="20" t="str">
        <f t="shared" si="0"/>
        <v/>
      </c>
      <c r="E9" s="19" t="str">
        <f t="shared" si="1"/>
        <v/>
      </c>
      <c r="F9" s="19" t="str">
        <f>Catalogos!Q8</f>
        <v>Ordenar pipeline, seguimiento y trazabilidad de oportunidades.</v>
      </c>
    </row>
    <row r="10" spans="1:6" ht="26" x14ac:dyDescent="0.35">
      <c r="A10" s="19" t="s">
        <v>55</v>
      </c>
      <c r="B10" s="19" t="str">
        <f>IF(Resultados!B16="","",Resultados!B16)</f>
        <v/>
      </c>
      <c r="C10" s="19">
        <f>Catalogos!P9</f>
        <v>4</v>
      </c>
      <c r="D10" s="20" t="str">
        <f t="shared" si="0"/>
        <v/>
      </c>
      <c r="E10" s="19" t="str">
        <f t="shared" si="1"/>
        <v/>
      </c>
      <c r="F10" s="19" t="str">
        <f>Catalogos!Q9</f>
        <v>Establecer control de costos, márgenes y revisión financiera periódica.</v>
      </c>
    </row>
    <row r="11" spans="1:6" x14ac:dyDescent="0.35">
      <c r="A11" s="19" t="s">
        <v>59</v>
      </c>
      <c r="B11" s="19" t="str">
        <f>IF(Resultados!B17="","",Resultados!B17)</f>
        <v/>
      </c>
      <c r="C11" s="19">
        <f>Catalogos!P10</f>
        <v>4</v>
      </c>
      <c r="D11" s="20" t="str">
        <f t="shared" si="0"/>
        <v/>
      </c>
      <c r="E11" s="19" t="str">
        <f t="shared" si="1"/>
        <v/>
      </c>
      <c r="F11" s="19" t="str">
        <f>Catalogos!Q10</f>
        <v>Centralizar información clave y documentar acuerdos relevantes.</v>
      </c>
    </row>
    <row r="14" spans="1:6" x14ac:dyDescent="0.35">
      <c r="A14" s="35" t="s">
        <v>216</v>
      </c>
      <c r="B14" s="28"/>
      <c r="C14" s="28"/>
      <c r="D14" s="28"/>
      <c r="E14" s="28"/>
      <c r="F14" s="29"/>
    </row>
    <row r="15" spans="1:6" x14ac:dyDescent="0.35">
      <c r="A15" s="30"/>
      <c r="B15" s="23"/>
      <c r="C15" s="23"/>
      <c r="D15" s="23"/>
      <c r="E15" s="23"/>
      <c r="F15" s="31"/>
    </row>
    <row r="16" spans="1:6" x14ac:dyDescent="0.35">
      <c r="A16" s="30"/>
      <c r="B16" s="23"/>
      <c r="C16" s="23"/>
      <c r="D16" s="23"/>
      <c r="E16" s="23"/>
      <c r="F16" s="31"/>
    </row>
    <row r="17" spans="1:6" x14ac:dyDescent="0.35">
      <c r="A17" s="32"/>
      <c r="B17" s="33"/>
      <c r="C17" s="33"/>
      <c r="D17" s="33"/>
      <c r="E17" s="33"/>
      <c r="F17" s="34"/>
    </row>
  </sheetData>
  <mergeCells count="2">
    <mergeCell ref="A14:F17"/>
    <mergeCell ref="A1:F2"/>
  </mergeCells>
  <conditionalFormatting sqref="D5:D11">
    <cfRule type="colorScale" priority="1">
      <colorScale>
        <cfvo type="num" val="0"/>
        <cfvo type="num" val="1"/>
        <cfvo type="num" val="3"/>
        <color rgb="FF81C784"/>
        <color rgb="FFFFF176"/>
        <color rgb="FFE57373"/>
      </colorScale>
    </cfRule>
  </conditionalFormatting>
  <conditionalFormatting sqref="E5:E11">
    <cfRule type="expression" dxfId="2" priority="2">
      <formula>$E5="Alta"</formula>
    </cfRule>
    <cfRule type="expression" dxfId="1" priority="3">
      <formula>$E5="Media"</formula>
    </cfRule>
    <cfRule type="expression" dxfId="0" priority="4">
      <formula>$E5="Baja"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"/>
  <sheetViews>
    <sheetView showGridLines="0" workbookViewId="0">
      <selection sqref="A1:H1"/>
    </sheetView>
  </sheetViews>
  <sheetFormatPr baseColWidth="10" defaultColWidth="8.7265625" defaultRowHeight="14.5" x14ac:dyDescent="0.35"/>
  <cols>
    <col min="1" max="1" width="44" customWidth="1"/>
    <col min="2" max="2" width="28" customWidth="1"/>
    <col min="3" max="5" width="10" customWidth="1"/>
    <col min="6" max="6" width="14" customWidth="1"/>
    <col min="7" max="7" width="50" customWidth="1"/>
    <col min="8" max="8" width="20" customWidth="1"/>
  </cols>
  <sheetData>
    <row r="1" spans="1:8" ht="21" x14ac:dyDescent="0.35">
      <c r="A1" s="22" t="s">
        <v>217</v>
      </c>
      <c r="B1" s="23"/>
      <c r="C1" s="23"/>
      <c r="D1" s="23"/>
      <c r="E1" s="23"/>
      <c r="F1" s="23"/>
      <c r="G1" s="23"/>
      <c r="H1" s="23"/>
    </row>
    <row r="2" spans="1:8" x14ac:dyDescent="0.35">
      <c r="A2" s="14" t="s">
        <v>218</v>
      </c>
      <c r="B2" s="14" t="s">
        <v>9</v>
      </c>
      <c r="C2" s="14" t="s">
        <v>219</v>
      </c>
      <c r="D2" s="14" t="s">
        <v>220</v>
      </c>
      <c r="E2" s="14" t="s">
        <v>221</v>
      </c>
      <c r="F2" s="14" t="s">
        <v>222</v>
      </c>
      <c r="G2" s="14" t="s">
        <v>223</v>
      </c>
      <c r="H2" s="14" t="s">
        <v>224</v>
      </c>
    </row>
    <row r="3" spans="1:8" x14ac:dyDescent="0.35">
      <c r="A3" s="7" t="str">
        <f>IFERROR(INDEX(Evaluacion!$D$2:$D$57,MATCH(ROWS($A$3:A3),Evaluacion!$L$2:$L$57,0)),"")</f>
        <v/>
      </c>
      <c r="B3" s="7" t="str">
        <f>IFERROR(INDEX(Evaluacion!$B$2:$B$57,MATCH(ROWS($A$3:A3),Evaluacion!$L$2:$L$57,0)),"")</f>
        <v/>
      </c>
      <c r="C3" s="16"/>
      <c r="D3" s="16"/>
      <c r="E3" s="16"/>
      <c r="F3" s="21" t="str">
        <f t="shared" ref="F3:F12" si="0">IF(COUNTA(C3:E3)&lt;3,"",(C3*0.45)+(D3*0.35)+(E3*0.2))</f>
        <v/>
      </c>
      <c r="G3" s="7" t="str">
        <f>IF(B3="","",INDEX(Mapa_Brechas!$F$5:$F$11,MATCH(B3,Mapa_Brechas!$A$5:$A$11,0)))</f>
        <v/>
      </c>
      <c r="H3" s="7" t="str">
        <f>IFERROR(INDEX(Evaluacion!$H$2:$H$57,MATCH(ROWS($A$3:A3),Evaluacion!$L$2:$L$57,0)),"")</f>
        <v/>
      </c>
    </row>
    <row r="4" spans="1:8" x14ac:dyDescent="0.35">
      <c r="A4" s="7" t="str">
        <f>IFERROR(INDEX(Evaluacion!$D$2:$D$57,MATCH(ROWS($A$3:A4),Evaluacion!$L$2:$L$57,0)),"")</f>
        <v/>
      </c>
      <c r="B4" s="7" t="str">
        <f>IFERROR(INDEX(Evaluacion!$B$2:$B$57,MATCH(ROWS($A$3:A4),Evaluacion!$L$2:$L$57,0)),"")</f>
        <v/>
      </c>
      <c r="C4" s="16"/>
      <c r="D4" s="16"/>
      <c r="E4" s="16"/>
      <c r="F4" s="21" t="str">
        <f t="shared" si="0"/>
        <v/>
      </c>
      <c r="G4" s="7" t="str">
        <f>IF(B4="","",INDEX(Mapa_Brechas!$F$5:$F$11,MATCH(B4,Mapa_Brechas!$A$5:$A$11,0)))</f>
        <v/>
      </c>
      <c r="H4" s="7" t="str">
        <f>IFERROR(INDEX(Evaluacion!$H$2:$H$57,MATCH(ROWS($A$3:A4),Evaluacion!$L$2:$L$57,0)),"")</f>
        <v/>
      </c>
    </row>
    <row r="5" spans="1:8" x14ac:dyDescent="0.35">
      <c r="A5" s="7" t="str">
        <f>IFERROR(INDEX(Evaluacion!$D$2:$D$57,MATCH(ROWS($A$3:A5),Evaluacion!$L$2:$L$57,0)),"")</f>
        <v/>
      </c>
      <c r="B5" s="7" t="str">
        <f>IFERROR(INDEX(Evaluacion!$B$2:$B$57,MATCH(ROWS($A$3:A5),Evaluacion!$L$2:$L$57,0)),"")</f>
        <v/>
      </c>
      <c r="C5" s="16"/>
      <c r="D5" s="16"/>
      <c r="E5" s="16"/>
      <c r="F5" s="21" t="str">
        <f t="shared" si="0"/>
        <v/>
      </c>
      <c r="G5" s="7" t="str">
        <f>IF(B5="","",INDEX(Mapa_Brechas!$F$5:$F$11,MATCH(B5,Mapa_Brechas!$A$5:$A$11,0)))</f>
        <v/>
      </c>
      <c r="H5" s="7" t="str">
        <f>IFERROR(INDEX(Evaluacion!$H$2:$H$57,MATCH(ROWS($A$3:A5),Evaluacion!$L$2:$L$57,0)),"")</f>
        <v/>
      </c>
    </row>
    <row r="6" spans="1:8" x14ac:dyDescent="0.35">
      <c r="A6" s="7" t="str">
        <f>IFERROR(INDEX(Evaluacion!$D$2:$D$57,MATCH(ROWS($A$3:A6),Evaluacion!$L$2:$L$57,0)),"")</f>
        <v/>
      </c>
      <c r="B6" s="7" t="str">
        <f>IFERROR(INDEX(Evaluacion!$B$2:$B$57,MATCH(ROWS($A$3:A6),Evaluacion!$L$2:$L$57,0)),"")</f>
        <v/>
      </c>
      <c r="C6" s="16"/>
      <c r="D6" s="16"/>
      <c r="E6" s="16"/>
      <c r="F6" s="21" t="str">
        <f t="shared" si="0"/>
        <v/>
      </c>
      <c r="G6" s="7" t="str">
        <f>IF(B6="","",INDEX(Mapa_Brechas!$F$5:$F$11,MATCH(B6,Mapa_Brechas!$A$5:$A$11,0)))</f>
        <v/>
      </c>
      <c r="H6" s="7" t="str">
        <f>IFERROR(INDEX(Evaluacion!$H$2:$H$57,MATCH(ROWS($A$3:A6),Evaluacion!$L$2:$L$57,0)),"")</f>
        <v/>
      </c>
    </row>
    <row r="7" spans="1:8" x14ac:dyDescent="0.35">
      <c r="A7" s="7" t="str">
        <f>IFERROR(INDEX(Evaluacion!$D$2:$D$57,MATCH(ROWS($A$3:A7),Evaluacion!$L$2:$L$57,0)),"")</f>
        <v/>
      </c>
      <c r="B7" s="7" t="str">
        <f>IFERROR(INDEX(Evaluacion!$B$2:$B$57,MATCH(ROWS($A$3:A7),Evaluacion!$L$2:$L$57,0)),"")</f>
        <v/>
      </c>
      <c r="C7" s="16"/>
      <c r="D7" s="16"/>
      <c r="E7" s="16"/>
      <c r="F7" s="21" t="str">
        <f t="shared" si="0"/>
        <v/>
      </c>
      <c r="G7" s="7" t="str">
        <f>IF(B7="","",INDEX(Mapa_Brechas!$F$5:$F$11,MATCH(B7,Mapa_Brechas!$A$5:$A$11,0)))</f>
        <v/>
      </c>
      <c r="H7" s="7" t="str">
        <f>IFERROR(INDEX(Evaluacion!$H$2:$H$57,MATCH(ROWS($A$3:A7),Evaluacion!$L$2:$L$57,0)),"")</f>
        <v/>
      </c>
    </row>
    <row r="8" spans="1:8" x14ac:dyDescent="0.35">
      <c r="A8" s="7" t="str">
        <f>IFERROR(INDEX(Evaluacion!$D$2:$D$57,MATCH(ROWS($A$3:A8),Evaluacion!$L$2:$L$57,0)),"")</f>
        <v/>
      </c>
      <c r="B8" s="7" t="str">
        <f>IFERROR(INDEX(Evaluacion!$B$2:$B$57,MATCH(ROWS($A$3:A8),Evaluacion!$L$2:$L$57,0)),"")</f>
        <v/>
      </c>
      <c r="C8" s="16"/>
      <c r="D8" s="16"/>
      <c r="E8" s="16"/>
      <c r="F8" s="21" t="str">
        <f t="shared" si="0"/>
        <v/>
      </c>
      <c r="G8" s="7" t="str">
        <f>IF(B8="","",INDEX(Mapa_Brechas!$F$5:$F$11,MATCH(B8,Mapa_Brechas!$A$5:$A$11,0)))</f>
        <v/>
      </c>
      <c r="H8" s="7" t="str">
        <f>IFERROR(INDEX(Evaluacion!$H$2:$H$57,MATCH(ROWS($A$3:A8),Evaluacion!$L$2:$L$57,0)),"")</f>
        <v/>
      </c>
    </row>
    <row r="9" spans="1:8" x14ac:dyDescent="0.35">
      <c r="A9" s="7" t="str">
        <f>IFERROR(INDEX(Evaluacion!$D$2:$D$57,MATCH(ROWS($A$3:A9),Evaluacion!$L$2:$L$57,0)),"")</f>
        <v/>
      </c>
      <c r="B9" s="7" t="str">
        <f>IFERROR(INDEX(Evaluacion!$B$2:$B$57,MATCH(ROWS($A$3:A9),Evaluacion!$L$2:$L$57,0)),"")</f>
        <v/>
      </c>
      <c r="C9" s="16"/>
      <c r="D9" s="16"/>
      <c r="E9" s="16"/>
      <c r="F9" s="21" t="str">
        <f t="shared" si="0"/>
        <v/>
      </c>
      <c r="G9" s="7" t="str">
        <f>IF(B9="","",INDEX(Mapa_Brechas!$F$5:$F$11,MATCH(B9,Mapa_Brechas!$A$5:$A$11,0)))</f>
        <v/>
      </c>
      <c r="H9" s="7" t="str">
        <f>IFERROR(INDEX(Evaluacion!$H$2:$H$57,MATCH(ROWS($A$3:A9),Evaluacion!$L$2:$L$57,0)),"")</f>
        <v/>
      </c>
    </row>
    <row r="10" spans="1:8" x14ac:dyDescent="0.35">
      <c r="A10" s="7" t="str">
        <f>IFERROR(INDEX(Evaluacion!$D$2:$D$57,MATCH(ROWS($A$3:A10),Evaluacion!$L$2:$L$57,0)),"")</f>
        <v/>
      </c>
      <c r="B10" s="7" t="str">
        <f>IFERROR(INDEX(Evaluacion!$B$2:$B$57,MATCH(ROWS($A$3:A10),Evaluacion!$L$2:$L$57,0)),"")</f>
        <v/>
      </c>
      <c r="C10" s="16"/>
      <c r="D10" s="16"/>
      <c r="E10" s="16"/>
      <c r="F10" s="21" t="str">
        <f t="shared" si="0"/>
        <v/>
      </c>
      <c r="G10" s="7" t="str">
        <f>IF(B10="","",INDEX(Mapa_Brechas!$F$5:$F$11,MATCH(B10,Mapa_Brechas!$A$5:$A$11,0)))</f>
        <v/>
      </c>
      <c r="H10" s="7" t="str">
        <f>IFERROR(INDEX(Evaluacion!$H$2:$H$57,MATCH(ROWS($A$3:A10),Evaluacion!$L$2:$L$57,0)),"")</f>
        <v/>
      </c>
    </row>
    <row r="11" spans="1:8" x14ac:dyDescent="0.35">
      <c r="A11" s="7" t="str">
        <f>IFERROR(INDEX(Evaluacion!$D$2:$D$57,MATCH(ROWS($A$3:A11),Evaluacion!$L$2:$L$57,0)),"")</f>
        <v/>
      </c>
      <c r="B11" s="7" t="str">
        <f>IFERROR(INDEX(Evaluacion!$B$2:$B$57,MATCH(ROWS($A$3:A11),Evaluacion!$L$2:$L$57,0)),"")</f>
        <v/>
      </c>
      <c r="C11" s="16"/>
      <c r="D11" s="16"/>
      <c r="E11" s="16"/>
      <c r="F11" s="21" t="str">
        <f t="shared" si="0"/>
        <v/>
      </c>
      <c r="G11" s="7" t="str">
        <f>IF(B11="","",INDEX(Mapa_Brechas!$F$5:$F$11,MATCH(B11,Mapa_Brechas!$A$5:$A$11,0)))</f>
        <v/>
      </c>
      <c r="H11" s="7" t="str">
        <f>IFERROR(INDEX(Evaluacion!$H$2:$H$57,MATCH(ROWS($A$3:A11),Evaluacion!$L$2:$L$57,0)),"")</f>
        <v/>
      </c>
    </row>
    <row r="12" spans="1:8" x14ac:dyDescent="0.35">
      <c r="A12" s="7" t="str">
        <f>IFERROR(INDEX(Evaluacion!$D$2:$D$57,MATCH(ROWS($A$3:A12),Evaluacion!$L$2:$L$57,0)),"")</f>
        <v/>
      </c>
      <c r="B12" s="7" t="str">
        <f>IFERROR(INDEX(Evaluacion!$B$2:$B$57,MATCH(ROWS($A$3:A12),Evaluacion!$L$2:$L$57,0)),"")</f>
        <v/>
      </c>
      <c r="C12" s="16"/>
      <c r="D12" s="16"/>
      <c r="E12" s="16"/>
      <c r="F12" s="21" t="str">
        <f t="shared" si="0"/>
        <v/>
      </c>
      <c r="G12" s="7" t="str">
        <f>IF(B12="","",INDEX(Mapa_Brechas!$F$5:$F$11,MATCH(B12,Mapa_Brechas!$A$5:$A$11,0)))</f>
        <v/>
      </c>
      <c r="H12" s="7" t="str">
        <f>IFERROR(INDEX(Evaluacion!$H$2:$H$57,MATCH(ROWS($A$3:A12),Evaluacion!$L$2:$L$57,0)),"")</f>
        <v/>
      </c>
    </row>
    <row r="14" spans="1:8" x14ac:dyDescent="0.35">
      <c r="A14" s="35" t="s">
        <v>225</v>
      </c>
      <c r="B14" s="28"/>
      <c r="C14" s="28"/>
      <c r="D14" s="28"/>
      <c r="E14" s="28"/>
      <c r="F14" s="28"/>
      <c r="G14" s="28"/>
      <c r="H14" s="29"/>
    </row>
    <row r="15" spans="1:8" x14ac:dyDescent="0.35">
      <c r="A15" s="30"/>
      <c r="B15" s="23"/>
      <c r="C15" s="23"/>
      <c r="D15" s="23"/>
      <c r="E15" s="23"/>
      <c r="F15" s="23"/>
      <c r="G15" s="23"/>
      <c r="H15" s="31"/>
    </row>
    <row r="16" spans="1:8" x14ac:dyDescent="0.35">
      <c r="A16" s="32"/>
      <c r="B16" s="33"/>
      <c r="C16" s="33"/>
      <c r="D16" s="33"/>
      <c r="E16" s="33"/>
      <c r="F16" s="33"/>
      <c r="G16" s="33"/>
      <c r="H16" s="34"/>
    </row>
  </sheetData>
  <mergeCells count="2">
    <mergeCell ref="A14:H16"/>
    <mergeCell ref="A1:H1"/>
  </mergeCells>
  <conditionalFormatting sqref="F3:F12">
    <cfRule type="colorScale" priority="1">
      <colorScale>
        <cfvo type="num" val="1"/>
        <cfvo type="num" val="3"/>
        <cfvo type="num" val="5"/>
        <color rgb="FFFFF176"/>
        <color rgb="FFAED581"/>
        <color rgb="FF66BB6A"/>
      </colorScale>
    </cfRule>
  </conditionalFormatting>
  <dataValidations count="1">
    <dataValidation type="whole" allowBlank="1" sqref="C3:E12" xr:uid="{00000000-0002-0000-0500-000000000000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Catalogos</vt:lpstr>
      <vt:lpstr>Inicio</vt:lpstr>
      <vt:lpstr>Evaluacion</vt:lpstr>
      <vt:lpstr>Resultados</vt:lpstr>
      <vt:lpstr>Mapa_Brechas</vt:lpstr>
      <vt:lpstr>Prioridades</vt:lpstr>
      <vt:lpstr>Dimensiones</vt:lpstr>
      <vt:lpstr>MetaObjetivo</vt:lpstr>
      <vt:lpstr>Prioridades</vt:lpstr>
      <vt:lpstr>Puntuaciones</vt:lpstr>
      <vt:lpstr>Responsables</vt:lpstr>
      <vt:lpstr>Sectores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Noel Castro</cp:lastModifiedBy>
  <dcterms:created xsi:type="dcterms:W3CDTF">2026-03-25T04:08:14Z</dcterms:created>
  <dcterms:modified xsi:type="dcterms:W3CDTF">2026-03-25T04:09:03Z</dcterms:modified>
</cp:coreProperties>
</file>